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activeTab="1"/>
  </bookViews>
  <sheets>
    <sheet name="Normalabrechnung" sheetId="1" r:id="rId1"/>
    <sheet name="Abrechnung mit Umsatzsteuer" sheetId="2" r:id="rId2"/>
    <sheet name="Erläuterungen" sheetId="3" r:id="rId3"/>
    <sheet name="Urheberrecht" sheetId="4" r:id="rId4"/>
  </sheets>
  <definedNames>
    <definedName name="_xlnm._FilterDatabase" localSheetId="1" hidden="1">'Abrechnung mit Umsatzsteuer'!$A$26:$N$54</definedName>
    <definedName name="_xlnm._FilterDatabase" localSheetId="0" hidden="1">'Normalabrechnung'!$A$24:$N$52</definedName>
    <definedName name="Aenderung">'Normalabrechnung'!$A$67:$L$74</definedName>
    <definedName name="Aenderungsmatrix">#REF!</definedName>
    <definedName name="Ergebnis1">'Normalabrechnung'!$N$57</definedName>
    <definedName name="MieterBis" localSheetId="1">'Abrechnung mit Umsatzsteuer'!$H$25</definedName>
    <definedName name="MieterBis">'Normalabrechnung'!$H$23</definedName>
    <definedName name="MieterVon" localSheetId="1">'Abrechnung mit Umsatzsteuer'!$D$25</definedName>
    <definedName name="MieterVon">'Normalabrechnung'!$D$23</definedName>
    <definedName name="Name" localSheetId="1">'Abrechnung mit Umsatzsteuer'!$A$8:$A$12</definedName>
    <definedName name="Name">'Normalabrechnung'!$A$9:$A$13</definedName>
    <definedName name="Prozentanteil" localSheetId="1">'Abrechnung mit Umsatzsteuer'!$L$25</definedName>
    <definedName name="Prozentanteil">'Normalabrechnung'!$L$23</definedName>
    <definedName name="ReJahrBis" localSheetId="1">'Abrechnung mit Umsatzsteuer'!$H$24</definedName>
    <definedName name="ReJahrBis">'Normalabrechnung'!$H$22</definedName>
    <definedName name="ReJahrVon" localSheetId="1">'Abrechnung mit Umsatzsteuer'!$D$24</definedName>
    <definedName name="ReJahrVon">'Normalabrechnung'!$D$22</definedName>
    <definedName name="Verteilertabelle" localSheetId="1">'Abrechnung mit Umsatzsteuer'!$I$4:$M$16</definedName>
    <definedName name="Verteilertabelle">'Normalabrechnung'!$I$4:$M$16</definedName>
    <definedName name="vzneu">'Normalabrechnung'!$D$67</definedName>
    <definedName name="währung">'Normalabrechnung'!$L$19</definedName>
  </definedNames>
  <calcPr fullCalcOnLoad="1" fullPrecision="0"/>
</workbook>
</file>

<file path=xl/comments1.xml><?xml version="1.0" encoding="utf-8"?>
<comments xmlns="http://schemas.openxmlformats.org/spreadsheetml/2006/main">
  <authors>
    <author>Dipl. Kfm. Karlheinz K?rner</author>
    <author>Koerner</author>
  </authors>
  <commentList>
    <comment ref="A9" authorId="0">
      <text>
        <r>
          <rPr>
            <b/>
            <sz val="8"/>
            <rFont val="Tahoma"/>
            <family val="0"/>
          </rPr>
          <t>Alle blauen Felder:
Bei jedem Mieter ausfüllen.</t>
        </r>
        <r>
          <rPr>
            <sz val="8"/>
            <rFont val="Tahoma"/>
            <family val="0"/>
          </rPr>
          <t xml:space="preserve">
</t>
        </r>
      </text>
    </comment>
    <comment ref="J4" authorId="0">
      <text>
        <r>
          <rPr>
            <b/>
            <sz val="8"/>
            <rFont val="Tahoma"/>
            <family val="0"/>
          </rPr>
          <t xml:space="preserve">Alle rosafarbenen Felder:
1 x je Objekt ausfüllen
</t>
        </r>
      </text>
    </comment>
    <comment ref="D24" authorId="0">
      <text>
        <r>
          <rPr>
            <b/>
            <sz val="8"/>
            <rFont val="Tahoma"/>
            <family val="0"/>
          </rPr>
          <t>Die Zeile 22 ist als Filterleiste definiert, damit Nullwerte nicht gedruckt werden. Zum Auf- oder Abbau der vollständigen Kostenverteilungstabelle jeweils den Filter des Feldes "Gesamtkosten" aufrufen und auf
a) "Alle" stellen, wenn alle Werte angezeigt werden sollen
b) auf "Benutzerdefiniert" und dort auf "entspricht nicht" = 0 stellen, wenn die Nullwerte unterdrückt werden sollen.</t>
        </r>
      </text>
    </comment>
    <comment ref="A8" authorId="0">
      <text>
        <r>
          <rPr>
            <b/>
            <sz val="8"/>
            <rFont val="Tahoma"/>
            <family val="0"/>
          </rPr>
          <t>Die Tabelle ist so konzipiert, dass sehr viele Kosten abgerechnet werden können. Sie gehen folgendermassen vor:
a) Stellen Sie in Zeile 22, Feld "Gesamtverteiler" den Filter auf "Alle".
b) Füllen Sie die gelben Felder aus, soweit notwendig. Bei der Kostentabelle geben Sie im Feld "Gesamtkosten" eine 0,00 ein, wenn sie die entsprechende Kostenposition in der Abrechnung nicht benötigen. Diese wird später ausgeblendet.
------------------
c) jetzt füllen Sie die blauen Felder für den ersten Mieter aus.
d) Stellen Sie in Zeile 22, Feld "Gesamtverteiler" den Filter auf "Benutzerdefiniert" und dort auf "entspricht nicht" = 0
     Alle Kostenpositionen mit Gesamtkosten = 0 müssen jetzt ausgeblendet sein.
e) drucken Sie die Seite aus.
---------
f) tragen Sie die Werte des nächsten Mieters ein usw.</t>
        </r>
      </text>
    </comment>
    <comment ref="N58" authorId="1">
      <text>
        <r>
          <rPr>
            <b/>
            <sz val="8"/>
            <rFont val="Tahoma"/>
            <family val="0"/>
          </rPr>
          <t xml:space="preserve">ggf. aktueller Stand des Mietekontos (bei Eintrag in diesem Feld erscheint automatisch am linken Rand ein Text)
</t>
        </r>
        <r>
          <rPr>
            <sz val="8"/>
            <rFont val="Tahoma"/>
            <family val="0"/>
          </rPr>
          <t xml:space="preserve">
</t>
        </r>
      </text>
    </comment>
    <comment ref="A1" authorId="1">
      <text>
        <r>
          <rPr>
            <b/>
            <sz val="8"/>
            <rFont val="Tahoma"/>
            <family val="0"/>
          </rPr>
          <t>Copyrightvermerk:
Version 3.1
Sie dürfen diese Tabelle kostenfrei nutzen und kostenfrei weitergeben, wenn und solange Sie den Copyrightvermerk in der Fusszeile unverändert belassen. Die Genehmigung der Benutzung dieser Tabelle erfolgt ausschliesslich unter der Bedingung, dass Sie den Urheber von Haftungen jeglicher Art freistellen.</t>
        </r>
      </text>
    </comment>
    <comment ref="A24" authorId="1">
      <text>
        <r>
          <rPr>
            <b/>
            <sz val="8"/>
            <rFont val="Tahoma"/>
            <family val="0"/>
          </rPr>
          <t>Hier den Buchstaben des Verteilers aus der Tabelle oben-rechts einsetzen.</t>
        </r>
        <r>
          <rPr>
            <sz val="8"/>
            <rFont val="Tahoma"/>
            <family val="0"/>
          </rPr>
          <t xml:space="preserve">
</t>
        </r>
      </text>
    </comment>
    <comment ref="N24" authorId="1">
      <text>
        <r>
          <rPr>
            <b/>
            <sz val="8"/>
            <rFont val="Tahoma"/>
            <family val="0"/>
          </rPr>
          <t xml:space="preserve">Vor dem Druck den "Pfeil nach unten" dieses Feldes anklicken und den Punkt "(nicht leere)" anklicken. Damit verschwinden alle nicht benötigten Zeilen.
Bei bestimmten Excel-Versionen muss man diese Funktion ggf. über den Punkt "Benutzerdefiniert" erzeugen.
</t>
        </r>
        <r>
          <rPr>
            <b/>
            <u val="single"/>
            <sz val="8"/>
            <rFont val="Tahoma"/>
            <family val="2"/>
          </rPr>
          <t>Wichtig:</t>
        </r>
        <r>
          <rPr>
            <b/>
            <sz val="8"/>
            <rFont val="Tahoma"/>
            <family val="0"/>
          </rPr>
          <t xml:space="preserve"> Der Punkt "nicht leere" erscheint nur, wenn  im Menüpunkt "Extras/Optionen/Ansicht" das Klickfeld "Nullwerte" nicht angeklickt ist.</t>
        </r>
      </text>
    </comment>
    <comment ref="A56" authorId="1">
      <text>
        <r>
          <rPr>
            <b/>
            <sz val="8"/>
            <rFont val="Tahoma"/>
            <family val="0"/>
          </rPr>
          <t>Vereinbarte Vorauszahlungen heisst: Sollvorzauszahlungen ohne Rücksicht auf die tatsächliche Zahlung.
Wenn Sie dies anders haben möchten, können Sie den Text dieses Feldes ändern.</t>
        </r>
      </text>
    </comment>
    <comment ref="J74" authorId="1">
      <text>
        <r>
          <rPr>
            <sz val="8"/>
            <rFont val="Tahoma"/>
            <family val="0"/>
          </rPr>
          <t xml:space="preserve">Der Mieter schuldet den auf ihn entfallenden Teil der Umlage mit Beginn des auf die Erklärung folgenden übernächsten Monats. Vgl. § 560 Abs. 2 Satz 1.
</t>
        </r>
      </text>
    </comment>
  </commentList>
</comments>
</file>

<file path=xl/comments2.xml><?xml version="1.0" encoding="utf-8"?>
<comments xmlns="http://schemas.openxmlformats.org/spreadsheetml/2006/main">
  <authors>
    <author>Dipl. Kfm. Karlheinz K?rner</author>
    <author>Koerner</author>
  </authors>
  <commentList>
    <comment ref="A8" authorId="0">
      <text>
        <r>
          <rPr>
            <b/>
            <sz val="8"/>
            <rFont val="Tahoma"/>
            <family val="0"/>
          </rPr>
          <t>Alle blauen Felder:
Bei jedem Mieter ausfüllen.</t>
        </r>
        <r>
          <rPr>
            <sz val="8"/>
            <rFont val="Tahoma"/>
            <family val="0"/>
          </rPr>
          <t xml:space="preserve">
</t>
        </r>
      </text>
    </comment>
    <comment ref="J4" authorId="0">
      <text>
        <r>
          <rPr>
            <b/>
            <sz val="8"/>
            <rFont val="Tahoma"/>
            <family val="0"/>
          </rPr>
          <t xml:space="preserve">Alle rosafarbenen Felder:
1 x je Objekt ausfüllen
</t>
        </r>
      </text>
    </comment>
    <comment ref="D26" authorId="0">
      <text>
        <r>
          <rPr>
            <b/>
            <sz val="8"/>
            <rFont val="Tahoma"/>
            <family val="0"/>
          </rPr>
          <t>Die Zeile 22 ist als Filterleiste definiert, damit Nullwerte nicht gedruckt werden. Zum Auf- oder Abbau der vollständigen Kostenverteilungstabelle jeweils den Filter des Feldes "Gesamtkosten" aufrufen und auf
a) "Alle" stellen, wenn alle Werte angezeigt werden sollen
b) auf "Benutzerdefiniert" und dort auf "entspricht nicht" = 0 stellen, wenn die Nullwerte unterdrückt werden sollen.</t>
        </r>
      </text>
    </comment>
    <comment ref="A7" authorId="0">
      <text>
        <r>
          <rPr>
            <b/>
            <sz val="8"/>
            <rFont val="Tahoma"/>
            <family val="0"/>
          </rPr>
          <t>Die Tabelle ist so konzipiert, dass sehr viele Kosten abgerechnet werden können. Sie gehen folgendermassen vor:
a) Stellen Sie in Zeile 22, Feld "Gesamtverteiler" den Filter auf "Alle".
b) Füllen Sie die gelben Felder aus, soweit notwendig. Bei der Kostentabelle geben Sie im Feld "Gesamtkosten" eine 0,00 ein, wenn sie die entsprechende Kostenposition in der Abrechnung nicht benötigen. Diese wird später ausgeblendet.
------------------
c) jetzt füllen Sie die blauen Felder für den ersten Mieter aus.
d) Stellen Sie in Zeile 22, Feld "Gesamtverteiler" den Filter auf "Benutzerdefiniert" und dort auf "entspricht nicht" = 0
     Alle Kostenpositionen mit Gesamtkosten = 0 müssen jetzt ausgeblendet sein.
e) drucken Sie die Seite aus.
---------
f) tragen Sie die Werte des nächsten Mieters ein usw.</t>
        </r>
      </text>
    </comment>
    <comment ref="N62" authorId="1">
      <text>
        <r>
          <rPr>
            <b/>
            <sz val="8"/>
            <rFont val="Tahoma"/>
            <family val="0"/>
          </rPr>
          <t>Hier ggf. den aktuellen Stand des Mietekontos eintragen, wenn eine Verrechnung mit aktuellen Salden erwünscht ist.</t>
        </r>
        <r>
          <rPr>
            <sz val="8"/>
            <rFont val="Tahoma"/>
            <family val="0"/>
          </rPr>
          <t xml:space="preserve">
</t>
        </r>
      </text>
    </comment>
    <comment ref="A1" authorId="1">
      <text>
        <r>
          <rPr>
            <b/>
            <sz val="8"/>
            <rFont val="Tahoma"/>
            <family val="0"/>
          </rPr>
          <t>Copyrightvermerk:
Sie dürfen diese Tabelle kostenfrei nutzen und kostenfrei weitergeben, wenn und solange Sie den Copyrightvermerk in der Fusszeile unverändert belassen. Die Genehmigung der Benutzung dieser Tabelle erfolgt ausschliesslich unter der Bedingung, dass Sie den Urheber von Haftungen jeglicher Art freistellen.</t>
        </r>
        <r>
          <rPr>
            <sz val="8"/>
            <rFont val="Tahoma"/>
            <family val="0"/>
          </rPr>
          <t xml:space="preserve">
</t>
        </r>
      </text>
    </comment>
    <comment ref="A26" authorId="1">
      <text>
        <r>
          <rPr>
            <b/>
            <sz val="8"/>
            <rFont val="Tahoma"/>
            <family val="0"/>
          </rPr>
          <t>Hier den Buchstaben des Verteilers aus der Tabelle oben-rechts einsetzen.</t>
        </r>
      </text>
    </comment>
    <comment ref="N26" authorId="1">
      <text>
        <r>
          <rPr>
            <b/>
            <sz val="8"/>
            <rFont val="Tahoma"/>
            <family val="0"/>
          </rPr>
          <t>Vor dem Druck den "Pfeil nach unten" dieses Feldes anklicken und den Punkt "(nicht leere)" anklicken. Damit verschwinden alle nicht benötigten Zeilen.
Bei bestimmten Excel-Versionen muss man diese Funktion ggf. über den Punkt "Benutzerdefiniert" erzeugen.</t>
        </r>
      </text>
    </comment>
    <comment ref="A58" authorId="1">
      <text>
        <r>
          <rPr>
            <b/>
            <sz val="8"/>
            <rFont val="Tahoma"/>
            <family val="0"/>
          </rPr>
          <t>Vereinbarte Vorauszahlungen heisst: Sollvorzauszahlungen ohne Rücksicht auf die tatsächliche Zahlung.
Wenn Sie dies anders haben möchten, können Sie den Text dieses Feldes ändern.</t>
        </r>
      </text>
    </comment>
    <comment ref="J58" authorId="1">
      <text>
        <r>
          <rPr>
            <b/>
            <sz val="8"/>
            <rFont val="Tahoma"/>
            <family val="0"/>
          </rPr>
          <t>Hier die Bruttovorauszahlung eintragen.</t>
        </r>
        <r>
          <rPr>
            <sz val="8"/>
            <rFont val="Tahoma"/>
            <family val="0"/>
          </rPr>
          <t xml:space="preserve">
</t>
        </r>
      </text>
    </comment>
    <comment ref="N58" authorId="1">
      <text>
        <r>
          <rPr>
            <b/>
            <sz val="8"/>
            <rFont val="Tahoma"/>
            <family val="0"/>
          </rPr>
          <t>Hier die NETTO-Vorauszahlung eintragen.</t>
        </r>
        <r>
          <rPr>
            <sz val="8"/>
            <rFont val="Tahoma"/>
            <family val="0"/>
          </rPr>
          <t xml:space="preserve">
</t>
        </r>
      </text>
    </comment>
  </commentList>
</comments>
</file>

<file path=xl/sharedStrings.xml><?xml version="1.0" encoding="utf-8"?>
<sst xmlns="http://schemas.openxmlformats.org/spreadsheetml/2006/main" count="523" uniqueCount="130">
  <si>
    <t>Herr</t>
  </si>
  <si>
    <t>Herbert Mustermeiser</t>
  </si>
  <si>
    <t>Musterstr. 18</t>
  </si>
  <si>
    <t>76726 Germersheim</t>
  </si>
  <si>
    <t>Betriebskostenabrechnung für den Zeitraum</t>
  </si>
  <si>
    <t>vom</t>
  </si>
  <si>
    <t>bis</t>
  </si>
  <si>
    <t>ergibt</t>
  </si>
  <si>
    <t>Kostenposition</t>
  </si>
  <si>
    <t>:</t>
  </si>
  <si>
    <t>*</t>
  </si>
  <si>
    <t>Ihr Verteiler</t>
  </si>
  <si>
    <t>Grundsteuer</t>
  </si>
  <si>
    <t>Miteigentumsanteile</t>
  </si>
  <si>
    <t>=</t>
  </si>
  <si>
    <t>Ihre Kosten</t>
  </si>
  <si>
    <t>Ihre Werte</t>
  </si>
  <si>
    <t>A</t>
  </si>
  <si>
    <t>B</t>
  </si>
  <si>
    <t>C</t>
  </si>
  <si>
    <t>D</t>
  </si>
  <si>
    <t>E</t>
  </si>
  <si>
    <t>F</t>
  </si>
  <si>
    <t>G</t>
  </si>
  <si>
    <t>H</t>
  </si>
  <si>
    <t>I</t>
  </si>
  <si>
    <t>J</t>
  </si>
  <si>
    <t>K</t>
  </si>
  <si>
    <t>L</t>
  </si>
  <si>
    <t>M</t>
  </si>
  <si>
    <t>Summe Kosten</t>
  </si>
  <si>
    <t>Direkt zugeordnete Sonderkosten Ihrer Mieträume</t>
  </si>
  <si>
    <t>Begründung:</t>
  </si>
  <si>
    <t>Ergebnis Ihrer Abrechnung</t>
  </si>
  <si>
    <t>Mietobjekt Musterstrasse 18, Schönebeck</t>
  </si>
  <si>
    <t>Gesamt-kosten</t>
  </si>
  <si>
    <t>Gesamt-verteiler</t>
  </si>
  <si>
    <t>Prozent-anteil</t>
  </si>
  <si>
    <t>Wohnung Nr.</t>
  </si>
  <si>
    <t>direkt (d)
anteilig (a)</t>
  </si>
  <si>
    <t>a</t>
  </si>
  <si>
    <t>V</t>
  </si>
  <si>
    <t>Ihr Nutzungszeitraum von</t>
  </si>
  <si>
    <t>Heizkosten lt. Abrechnung</t>
  </si>
  <si>
    <t>Verteilerbezeichnung</t>
  </si>
  <si>
    <t>d</t>
  </si>
  <si>
    <t>Qm Wohn-/Nutzfläche</t>
  </si>
  <si>
    <t>cbm Wasserverbrauch</t>
  </si>
  <si>
    <t>kwh Stromverbrauch</t>
  </si>
  <si>
    <t>Direktbelastung</t>
  </si>
  <si>
    <t>Anzahl Wohnungen/Gewerbeflächen</t>
  </si>
  <si>
    <r>
      <t>G&amp;V, Grundstücks-, Verwertungs- und Verwaltungs- GmbH &amp; Co Vertriebs KG</t>
    </r>
    <r>
      <rPr>
        <sz val="10"/>
        <rFont val="Arial"/>
        <family val="2"/>
      </rPr>
      <t xml:space="preserve">
Rogätzer Str. 8 * 39106 Magdeburg
Telefon: 0391-2561-735 * Telefax: 0391-2561-795</t>
    </r>
  </si>
  <si>
    <t>Die Abrechnung erfolgt im Namen und für Rechnung des Vermieters. Sie steht unter dem Vorbehalt der Nachprüfung und Nachberechnung. Ein Widerspruch begründet keinen Zahlungsaufschub und entbindet Sie nicht von der rechtzeitigen Zahlung.</t>
  </si>
  <si>
    <t>netto</t>
  </si>
  <si>
    <t>Gesamt-kosten, netto</t>
  </si>
  <si>
    <t>Ihre Kosten, netto</t>
  </si>
  <si>
    <t>Summe Nettokosten</t>
  </si>
  <si>
    <t>Direkt zugeordnete Sonderkosten (netto) Ihrer Mieträume</t>
  </si>
  <si>
    <t>Bruttobetrag:</t>
  </si>
  <si>
    <t>zzgl. 16% Umsatzsteuer</t>
  </si>
  <si>
    <t>Gesamtergebnis der Abrechnung (Brutto)</t>
  </si>
  <si>
    <t>Mit freundlichen Grüßen</t>
  </si>
  <si>
    <t>G&amp;V GmbH &amp; Co KG</t>
  </si>
  <si>
    <t xml:space="preserve">Magdeburg, den </t>
  </si>
  <si>
    <t>Heizkosten</t>
  </si>
  <si>
    <t>abzüglich vereinbarter Vorauszahlungen</t>
  </si>
  <si>
    <t>Wohnpark Biere, Reihenhaus 35</t>
  </si>
  <si>
    <t>Anzahl Häuser</t>
  </si>
  <si>
    <t>Hausnummer</t>
  </si>
  <si>
    <t>35</t>
  </si>
  <si>
    <t>Mietvertrag Nr:</t>
  </si>
  <si>
    <t>48.001.01</t>
  </si>
  <si>
    <t>Wasser</t>
  </si>
  <si>
    <t>Abwasser</t>
  </si>
  <si>
    <t>EURO</t>
  </si>
  <si>
    <t>Währung:</t>
  </si>
  <si>
    <t>Somit verbleiben aktuell für Sie</t>
  </si>
  <si>
    <t>Mietvertrag Nr.</t>
  </si>
  <si>
    <t>19.003.02</t>
  </si>
  <si>
    <t>Aufzug</t>
  </si>
  <si>
    <t>Strassenreinigung</t>
  </si>
  <si>
    <t>Hausreinigung</t>
  </si>
  <si>
    <t>Ungezieferbekämpfung</t>
  </si>
  <si>
    <t>Pflege Aussenanlagen</t>
  </si>
  <si>
    <t>Allgemeinstrom</t>
  </si>
  <si>
    <t>Schornsteinreinigung</t>
  </si>
  <si>
    <t>Versicherungen</t>
  </si>
  <si>
    <t>Hauswart</t>
  </si>
  <si>
    <t>Antenne/Kabel-TV</t>
  </si>
  <si>
    <t>maschinelle Wascheinrichtungen</t>
  </si>
  <si>
    <t>Wartungen</t>
  </si>
  <si>
    <t>Sonstige Betriebskosten</t>
  </si>
  <si>
    <t>Oberflächenentwässerung</t>
  </si>
  <si>
    <t>Müllentsorgung</t>
  </si>
  <si>
    <t>Kleinreparaturen lt. Mietvertrag</t>
  </si>
  <si>
    <t>Mieter</t>
  </si>
  <si>
    <t>Änderung der Vorauszahlungen</t>
  </si>
  <si>
    <t>zzgl. voraussichtliche Teuerungsrate</t>
  </si>
  <si>
    <t>Voraussichtliche Jahreskosten</t>
  </si>
  <si>
    <t>Ihre neue monatliche Vorauszahlung (gerundet)</t>
  </si>
  <si>
    <t>Diese Vorauszahlung ist zu zahlen ab dem</t>
  </si>
  <si>
    <t>zuzüglich Umsatzsteuer</t>
  </si>
  <si>
    <t>Netto</t>
  </si>
  <si>
    <t>Brutto</t>
  </si>
  <si>
    <t>Kosten im Abrechnungszeitraum (ggf. hochgerechnet, wenn nur zeitanteilig belegt)</t>
  </si>
  <si>
    <t>Version 3.1</t>
  </si>
  <si>
    <t>Datum</t>
  </si>
  <si>
    <t>Autor</t>
  </si>
  <si>
    <t>Änderungen</t>
  </si>
  <si>
    <t>Körner, Karlheinz</t>
  </si>
  <si>
    <t>Ersterstellung des Programms</t>
  </si>
  <si>
    <t>Ergänzung und Überarbeitung, Euroeinführung, direkt und anteilige Beteiligung, Zusatzblatt für Umsatzsteuerabrechnung</t>
  </si>
  <si>
    <t>Erläuterungen zur Betriebskostenabrechnungstabelle</t>
  </si>
  <si>
    <t>Gelblich markierte Felder werden nur 1x je Objekt ausgefüllt. Diese können dann bei jedem Mieter gleich bleiben.</t>
  </si>
  <si>
    <t>Blau markierte Felder ändern sich in der Regel je Mieter.</t>
  </si>
  <si>
    <t>Viele Felder enthalten Kommentare. Diese werden aber nur sichtbar, wenn Sie bei Excel im Menüpunkt "Extras/Optionen/Ansicht/Kommentare" die Anzeige nicht unterdrückt haben.</t>
  </si>
  <si>
    <t>Die übrigen Felder berechnen sich normalerweise automatisch.</t>
  </si>
  <si>
    <t>Nach Abschluss aller Eingaben klicken Sie in Zeile 24 im Feld "Ihre Kosten" auf den "Pfeil nach unten". Wählen Sie dort den Punkt (nicht leere) aus. Folge: alle Berechnungszeilen ohne Ergebnis werden unterdrückt und es entsteht eine gut lesbare Abrechnung.</t>
  </si>
  <si>
    <t>Quadratmeter Wohn-/Nutzfläche</t>
  </si>
  <si>
    <t>Cbm Kaltwasserverbrauch</t>
  </si>
  <si>
    <t>Fehlerhinweise:</t>
  </si>
  <si>
    <t>Wenn Sie eine Kostenposition nicht verteilen wollen, geben Sie im Feld "Gesamtkosten" eine Null und im Feld "Gesamtverteiler" mindestens den Wert 1 ein. Sie erhalten sonst eine DIV/0 Meldung im Feld "Ihre Kosten", was unerwünscht ist.</t>
  </si>
  <si>
    <t>Sie können eine "Sollabrechnung" oder eine "Istabrechnung" erstellen. Bei Sollabrechnung werden in der Zeile 55 "abzüglich vereinbarter Vorauszahlungen" die vom Mieter geforderten Zahlungen (ggf. abweichend von den tatsächlichen Zahlungen), eingetragen. In Zeile 56 können Sie noch den aktuellen Mietekontostand vermerken, damit evtl. aktuelle Guthaben/Rückstände mit der Abrechnung verrechnet werden.
Bei der Istabrechnung der Vorauszahlungen ändern Sie bitte in Zeile 55, 1. Spalte, den Text "abzüglich vereinbarter Vorauszahlungen" in den Text "abzüglich geleisteter Vorauszahlungen" ab.</t>
  </si>
  <si>
    <t>EIne Aufteilung der Heizkosten nach zeitanteiligem Verbrauch ist zwar rechnerisch richtig, aber juristisch falsch. Hier muss ggf. eine Aufteilung nach Gradtagzahlen erfolgen. Diese Funktion ist in diesem Programm noch nicht eingearbeitet und muss vorläufig von Hand durchgeführt werden.</t>
  </si>
  <si>
    <t>Geben Sie die Kosten mit negativem Vorzeichen ein.
Die Buchstaben in der ersten Spalte der Kostenverteilungstabelle korrespondieren mit den Buchstaben in der Tabelle mit den persönlichen Verteilerschlüsseln weiter oben. Wählen Sie also die geeigneten Verteilerschlüssel.</t>
  </si>
  <si>
    <t>Es erfolgt keine Überprüfung auf Dateneingaben sie unsinnig sind. Dies wäre z.B. der Fall, wenn der Nutzungszeitraum des Mieters länger als der Abrechnungszeitraum eingegeben wird. Prüfen Sie also die ausgedruckte Abrechnung immer nochmals auf Plausibilität.</t>
  </si>
  <si>
    <t>Copyrightvermerk</t>
  </si>
  <si>
    <t>Sie dürfen diese Tabelle kostenfrei nutzen und kostenfrei weitergeben, wenn und solange Sie den Copyrightvermerk in der jeweiligen Fusszeile unverändert belassen und in diesem Register keine Urheberrechtslöschungen vornehmen. Die Genehmigung der Benutzung dieser Tabelle erfolgt ausschliesslich unter der Bedingung, dass Sie die Urheber von Haftungen jeglicher Art freistellen.
Falls Sie Änderungen an den Tabellen vornehmen, dürfen Sie sich in die untenstehende Autorentabelle eintragen, die voranstehenden Autoren aber nicht löschen.</t>
  </si>
  <si>
    <t>Änderung der Vorauszahlungen:</t>
  </si>
  <si>
    <t>Ihre Kosten im Abrechnungszeitraum (ggf. hochgerechnet, wenn nur zeitanteilig belegt)</t>
  </si>
</sst>
</file>

<file path=xl/styles.xml><?xml version="1.0" encoding="utf-8"?>
<styleSheet xmlns="http://schemas.openxmlformats.org/spreadsheetml/2006/main">
  <numFmts count="3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yy"/>
    <numFmt numFmtId="181" formatCode="#,##0.00_ ;[Red]\-#,##0.00\ "/>
    <numFmt numFmtId="182" formatCode="d/\ mmm\ yy"/>
    <numFmt numFmtId="183" formatCode="d/\ mmmm\ yyyy"/>
    <numFmt numFmtId="184" formatCode="[$-407]dddd\,\ d\.\ mmmm\ yyyy"/>
    <numFmt numFmtId="185" formatCode="dd/mm/yy;@"/>
  </numFmts>
  <fonts count="10">
    <font>
      <sz val="10"/>
      <name val="Arial"/>
      <family val="0"/>
    </font>
    <font>
      <b/>
      <sz val="10"/>
      <name val="Arial"/>
      <family val="2"/>
    </font>
    <font>
      <sz val="9"/>
      <name val="Arial"/>
      <family val="2"/>
    </font>
    <font>
      <b/>
      <sz val="9"/>
      <name val="Arial"/>
      <family val="2"/>
    </font>
    <font>
      <sz val="8"/>
      <name val="Tahoma"/>
      <family val="2"/>
    </font>
    <font>
      <b/>
      <sz val="8"/>
      <name val="Tahoma"/>
      <family val="0"/>
    </font>
    <font>
      <sz val="8"/>
      <name val="Arial"/>
      <family val="2"/>
    </font>
    <font>
      <sz val="12"/>
      <name val="Arial"/>
      <family val="2"/>
    </font>
    <font>
      <b/>
      <u val="single"/>
      <sz val="8"/>
      <name val="Tahoma"/>
      <family val="2"/>
    </font>
    <font>
      <b/>
      <sz val="8"/>
      <name val="Arial"/>
      <family val="2"/>
    </font>
  </fonts>
  <fills count="5">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ck"/>
    </border>
    <border>
      <left style="medium"/>
      <right>
        <color indexed="63"/>
      </right>
      <top style="medium"/>
      <bottom style="medium"/>
    </border>
    <border>
      <left>
        <color indexed="63"/>
      </left>
      <right>
        <color indexed="63"/>
      </right>
      <top style="thick"/>
      <bottom>
        <color indexed="63"/>
      </botto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87">
    <xf numFmtId="0" fontId="0" fillId="0" borderId="0" xfId="0" applyAlignment="1">
      <alignment/>
    </xf>
    <xf numFmtId="0" fontId="2" fillId="0" borderId="0" xfId="0" applyFont="1" applyAlignment="1">
      <alignment wrapText="1"/>
    </xf>
    <xf numFmtId="0" fontId="0" fillId="0" borderId="0" xfId="0" applyFont="1" applyAlignment="1">
      <alignment/>
    </xf>
    <xf numFmtId="2" fontId="0" fillId="0" borderId="0" xfId="0" applyNumberFormat="1" applyFont="1" applyAlignment="1">
      <alignment/>
    </xf>
    <xf numFmtId="0" fontId="0" fillId="2" borderId="0" xfId="0" applyFont="1" applyFill="1" applyAlignment="1" applyProtection="1">
      <alignment/>
      <protection locked="0"/>
    </xf>
    <xf numFmtId="0" fontId="0" fillId="0" borderId="0" xfId="0" applyFont="1" applyBorder="1" applyAlignment="1">
      <alignment/>
    </xf>
    <xf numFmtId="49" fontId="0" fillId="2" borderId="0" xfId="0" applyNumberFormat="1" applyFont="1" applyFill="1" applyAlignment="1" applyProtection="1">
      <alignment/>
      <protection locked="0"/>
    </xf>
    <xf numFmtId="180" fontId="0" fillId="2" borderId="0" xfId="0" applyNumberFormat="1" applyFont="1" applyFill="1" applyAlignment="1" applyProtection="1">
      <alignment horizontal="center"/>
      <protection locked="0"/>
    </xf>
    <xf numFmtId="14" fontId="0" fillId="2" borderId="0" xfId="0" applyNumberFormat="1" applyFont="1" applyFill="1" applyAlignment="1" applyProtection="1">
      <alignment horizontal="center"/>
      <protection locked="0"/>
    </xf>
    <xf numFmtId="10" fontId="0" fillId="0" borderId="0" xfId="0" applyNumberFormat="1" applyFont="1" applyAlignment="1" quotePrefix="1">
      <alignment/>
    </xf>
    <xf numFmtId="0" fontId="0" fillId="2" borderId="1" xfId="0" applyFont="1" applyFill="1" applyBorder="1" applyAlignment="1" applyProtection="1">
      <alignment/>
      <protection locked="0"/>
    </xf>
    <xf numFmtId="0" fontId="0" fillId="2" borderId="2" xfId="0"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0" borderId="0" xfId="0" applyNumberFormat="1" applyFont="1" applyBorder="1" applyAlignment="1">
      <alignment/>
    </xf>
    <xf numFmtId="0" fontId="2" fillId="0" borderId="0" xfId="0" applyFont="1" applyBorder="1" applyAlignment="1">
      <alignment wrapText="1"/>
    </xf>
    <xf numFmtId="10" fontId="0" fillId="0" borderId="0" xfId="0" applyNumberFormat="1" applyFont="1" applyBorder="1" applyAlignment="1" quotePrefix="1">
      <alignment/>
    </xf>
    <xf numFmtId="2" fontId="0" fillId="2" borderId="3" xfId="0" applyNumberFormat="1" applyFont="1" applyFill="1" applyBorder="1" applyAlignment="1" applyProtection="1">
      <alignment/>
      <protection locked="0"/>
    </xf>
    <xf numFmtId="2" fontId="0" fillId="2" borderId="4" xfId="0" applyNumberFormat="1" applyFont="1" applyFill="1" applyBorder="1" applyAlignment="1" applyProtection="1">
      <alignment/>
      <protection locked="0"/>
    </xf>
    <xf numFmtId="0" fontId="0" fillId="0" borderId="0" xfId="0" applyFont="1" applyAlignment="1" applyProtection="1">
      <alignment/>
      <protection/>
    </xf>
    <xf numFmtId="4" fontId="0" fillId="0" borderId="0" xfId="0" applyNumberFormat="1" applyFont="1" applyAlignment="1" applyProtection="1">
      <alignment/>
      <protection/>
    </xf>
    <xf numFmtId="0" fontId="0" fillId="0" borderId="0" xfId="0" applyFont="1" applyAlignment="1" applyProtection="1">
      <alignment horizontal="center"/>
      <protection/>
    </xf>
    <xf numFmtId="2" fontId="1" fillId="0" borderId="0" xfId="0" applyNumberFormat="1" applyFont="1" applyBorder="1" applyAlignment="1" applyProtection="1">
      <alignment/>
      <protection/>
    </xf>
    <xf numFmtId="0" fontId="0" fillId="0" borderId="0" xfId="0" applyFont="1" applyBorder="1" applyAlignment="1" applyProtection="1">
      <alignment/>
      <protection/>
    </xf>
    <xf numFmtId="10" fontId="0" fillId="0" borderId="0" xfId="0" applyNumberFormat="1" applyFont="1" applyBorder="1" applyAlignment="1" applyProtection="1">
      <alignment/>
      <protection/>
    </xf>
    <xf numFmtId="0" fontId="0" fillId="2" borderId="0" xfId="0" applyFont="1" applyFill="1" applyAlignment="1" applyProtection="1">
      <alignment/>
      <protection/>
    </xf>
    <xf numFmtId="2" fontId="0" fillId="0" borderId="0" xfId="0" applyNumberFormat="1" applyFont="1" applyBorder="1" applyAlignment="1" applyProtection="1">
      <alignment/>
      <protection/>
    </xf>
    <xf numFmtId="0" fontId="1" fillId="0" borderId="0" xfId="0" applyFont="1" applyBorder="1" applyAlignment="1" applyProtection="1">
      <alignment/>
      <protection/>
    </xf>
    <xf numFmtId="10" fontId="1" fillId="0" borderId="0" xfId="0" applyNumberFormat="1" applyFont="1" applyBorder="1" applyAlignment="1" applyProtection="1">
      <alignment wrapText="1"/>
      <protection/>
    </xf>
    <xf numFmtId="0" fontId="0" fillId="0" borderId="0" xfId="0" applyFont="1" applyFill="1" applyBorder="1" applyAlignment="1" applyProtection="1">
      <alignment horizontal="left"/>
      <protection/>
    </xf>
    <xf numFmtId="2" fontId="0" fillId="0" borderId="5" xfId="0" applyNumberFormat="1" applyFont="1" applyBorder="1" applyAlignment="1" applyProtection="1">
      <alignment/>
      <protection/>
    </xf>
    <xf numFmtId="0" fontId="0" fillId="0" borderId="6" xfId="0" applyFont="1" applyBorder="1" applyAlignment="1" applyProtection="1">
      <alignment/>
      <protection/>
    </xf>
    <xf numFmtId="2" fontId="0" fillId="0" borderId="7" xfId="0" applyNumberFormat="1" applyFont="1" applyBorder="1" applyAlignment="1" applyProtection="1">
      <alignment/>
      <protection/>
    </xf>
    <xf numFmtId="0" fontId="0" fillId="0" borderId="8" xfId="0" applyFont="1" applyBorder="1" applyAlignment="1" applyProtection="1">
      <alignment/>
      <protection/>
    </xf>
    <xf numFmtId="2" fontId="0" fillId="0" borderId="9" xfId="0" applyNumberFormat="1" applyFont="1" applyBorder="1" applyAlignment="1" applyProtection="1">
      <alignment/>
      <protection/>
    </xf>
    <xf numFmtId="0" fontId="0" fillId="0" borderId="10" xfId="0" applyFont="1" applyBorder="1" applyAlignment="1" applyProtection="1">
      <alignment/>
      <protection/>
    </xf>
    <xf numFmtId="2"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0" fontId="0" fillId="0" borderId="0" xfId="0" applyNumberFormat="1" applyFont="1" applyAlignment="1" applyProtection="1">
      <alignment/>
      <protection/>
    </xf>
    <xf numFmtId="2" fontId="0" fillId="0" borderId="0" xfId="0" applyNumberFormat="1" applyFont="1" applyAlignment="1" applyProtection="1">
      <alignment/>
      <protection/>
    </xf>
    <xf numFmtId="0" fontId="1" fillId="0" borderId="0" xfId="0" applyFont="1" applyAlignment="1" applyProtection="1">
      <alignment/>
      <protection/>
    </xf>
    <xf numFmtId="14" fontId="0" fillId="0" borderId="0" xfId="0" applyNumberFormat="1" applyFont="1" applyAlignment="1" applyProtection="1">
      <alignment horizontal="center"/>
      <protection/>
    </xf>
    <xf numFmtId="2" fontId="0" fillId="0" borderId="0" xfId="0" applyNumberFormat="1" applyFont="1" applyAlignment="1" applyProtection="1">
      <alignment horizontal="center"/>
      <protection/>
    </xf>
    <xf numFmtId="10" fontId="0" fillId="0" borderId="0" xfId="0" applyNumberFormat="1" applyFont="1" applyAlignment="1" applyProtection="1">
      <alignment horizontal="center"/>
      <protection/>
    </xf>
    <xf numFmtId="0" fontId="1" fillId="0" borderId="1" xfId="0" applyFont="1" applyBorder="1" applyAlignment="1" applyProtection="1">
      <alignment wrapText="1"/>
      <protection/>
    </xf>
    <xf numFmtId="4" fontId="1" fillId="0" borderId="1" xfId="0" applyNumberFormat="1" applyFont="1" applyBorder="1" applyAlignment="1" applyProtection="1">
      <alignment wrapText="1"/>
      <protection/>
    </xf>
    <xf numFmtId="0" fontId="1" fillId="0" borderId="1" xfId="0" applyFont="1" applyBorder="1" applyAlignment="1" applyProtection="1">
      <alignment horizontal="center" wrapText="1"/>
      <protection/>
    </xf>
    <xf numFmtId="0" fontId="3" fillId="0" borderId="1" xfId="0" applyFont="1" applyBorder="1" applyAlignment="1" applyProtection="1">
      <alignment wrapText="1"/>
      <protection/>
    </xf>
    <xf numFmtId="0" fontId="1" fillId="0" borderId="0" xfId="0" applyFont="1" applyAlignment="1" applyProtection="1">
      <alignment wrapText="1"/>
      <protection/>
    </xf>
    <xf numFmtId="0" fontId="2" fillId="0" borderId="0" xfId="0" applyFont="1" applyAlignment="1" applyProtection="1">
      <alignment wrapText="1"/>
      <protection/>
    </xf>
    <xf numFmtId="10" fontId="0" fillId="0" borderId="0" xfId="0" applyNumberFormat="1" applyFont="1" applyAlignment="1" applyProtection="1" quotePrefix="1">
      <alignment/>
      <protection/>
    </xf>
    <xf numFmtId="0" fontId="0" fillId="0" borderId="11" xfId="0" applyFont="1" applyFill="1" applyBorder="1" applyAlignment="1" applyProtection="1">
      <alignment/>
      <protection/>
    </xf>
    <xf numFmtId="4" fontId="0" fillId="0" borderId="11" xfId="0" applyNumberFormat="1" applyFont="1" applyFill="1" applyBorder="1" applyAlignment="1" applyProtection="1">
      <alignment/>
      <protection/>
    </xf>
    <xf numFmtId="0" fontId="0" fillId="0" borderId="11" xfId="0" applyFont="1" applyFill="1" applyBorder="1" applyAlignment="1" applyProtection="1">
      <alignment horizontal="center"/>
      <protection/>
    </xf>
    <xf numFmtId="2" fontId="0" fillId="0" borderId="11" xfId="0" applyNumberFormat="1" applyFont="1" applyFill="1" applyBorder="1" applyAlignment="1" applyProtection="1">
      <alignment/>
      <protection/>
    </xf>
    <xf numFmtId="0" fontId="2" fillId="0" borderId="11" xfId="0" applyFont="1" applyFill="1" applyBorder="1" applyAlignment="1" applyProtection="1">
      <alignment wrapText="1"/>
      <protection/>
    </xf>
    <xf numFmtId="10" fontId="0" fillId="0" borderId="11" xfId="0" applyNumberFormat="1" applyFont="1" applyFill="1" applyBorder="1" applyAlignment="1" applyProtection="1" quotePrefix="1">
      <alignment/>
      <protection/>
    </xf>
    <xf numFmtId="0" fontId="0" fillId="0" borderId="1" xfId="0" applyFont="1" applyBorder="1" applyAlignment="1" applyProtection="1">
      <alignment/>
      <protection/>
    </xf>
    <xf numFmtId="4" fontId="0" fillId="0" borderId="1" xfId="0" applyNumberFormat="1" applyFont="1" applyBorder="1" applyAlignment="1" applyProtection="1">
      <alignment/>
      <protection/>
    </xf>
    <xf numFmtId="0" fontId="0" fillId="0" borderId="1" xfId="0" applyFont="1" applyBorder="1" applyAlignment="1" applyProtection="1">
      <alignment horizontal="center"/>
      <protection/>
    </xf>
    <xf numFmtId="10" fontId="0" fillId="0" borderId="1" xfId="0" applyNumberFormat="1" applyFont="1" applyBorder="1" applyAlignment="1" applyProtection="1">
      <alignment/>
      <protection/>
    </xf>
    <xf numFmtId="0" fontId="0" fillId="0" borderId="2" xfId="0" applyFont="1" applyBorder="1" applyAlignment="1" applyProtection="1">
      <alignment/>
      <protection/>
    </xf>
    <xf numFmtId="4" fontId="0" fillId="0" borderId="2" xfId="0" applyNumberFormat="1" applyFont="1" applyBorder="1" applyAlignment="1" applyProtection="1">
      <alignment/>
      <protection/>
    </xf>
    <xf numFmtId="0" fontId="0" fillId="0" borderId="2" xfId="0" applyFont="1" applyBorder="1" applyAlignment="1" applyProtection="1">
      <alignment horizontal="center"/>
      <protection/>
    </xf>
    <xf numFmtId="2" fontId="0" fillId="0" borderId="2" xfId="0" applyNumberFormat="1" applyFont="1" applyBorder="1" applyAlignment="1" applyProtection="1">
      <alignment/>
      <protection/>
    </xf>
    <xf numFmtId="10" fontId="0" fillId="0" borderId="2" xfId="0" applyNumberFormat="1" applyFont="1" applyBorder="1" applyAlignment="1" applyProtection="1">
      <alignment/>
      <protection/>
    </xf>
    <xf numFmtId="0" fontId="1" fillId="0" borderId="12" xfId="0" applyFont="1" applyBorder="1" applyAlignment="1" applyProtection="1">
      <alignment/>
      <protection/>
    </xf>
    <xf numFmtId="0" fontId="1" fillId="0" borderId="2" xfId="0" applyFont="1" applyBorder="1" applyAlignment="1" applyProtection="1">
      <alignment/>
      <protection/>
    </xf>
    <xf numFmtId="10" fontId="1" fillId="0" borderId="2" xfId="0" applyNumberFormat="1" applyFont="1" applyBorder="1" applyAlignment="1" applyProtection="1">
      <alignment/>
      <protection/>
    </xf>
    <xf numFmtId="10" fontId="1" fillId="0" borderId="0" xfId="0" applyNumberFormat="1" applyFont="1" applyBorder="1" applyAlignment="1" applyProtection="1">
      <alignment/>
      <protection/>
    </xf>
    <xf numFmtId="2" fontId="0" fillId="0" borderId="1" xfId="0" applyNumberFormat="1" applyFont="1" applyBorder="1" applyAlignment="1" applyProtection="1">
      <alignment/>
      <protection/>
    </xf>
    <xf numFmtId="0" fontId="1" fillId="0" borderId="1" xfId="0" applyFont="1" applyBorder="1" applyAlignment="1" applyProtection="1">
      <alignment/>
      <protection/>
    </xf>
    <xf numFmtId="181" fontId="0" fillId="0" borderId="0" xfId="0" applyNumberFormat="1" applyFont="1" applyAlignment="1" applyProtection="1">
      <alignment/>
      <protection/>
    </xf>
    <xf numFmtId="181" fontId="0" fillId="2" borderId="1" xfId="0" applyNumberFormat="1" applyFont="1" applyFill="1" applyBorder="1" applyAlignment="1" applyProtection="1">
      <alignment/>
      <protection locked="0"/>
    </xf>
    <xf numFmtId="181" fontId="0" fillId="2" borderId="2" xfId="0" applyNumberFormat="1" applyFont="1" applyFill="1" applyBorder="1" applyAlignment="1" applyProtection="1">
      <alignment/>
      <protection locked="0"/>
    </xf>
    <xf numFmtId="181" fontId="0" fillId="0" borderId="2" xfId="0" applyNumberFormat="1" applyFont="1" applyBorder="1" applyAlignment="1" applyProtection="1">
      <alignment/>
      <protection/>
    </xf>
    <xf numFmtId="181" fontId="0" fillId="0" borderId="1" xfId="0" applyNumberFormat="1" applyFont="1" applyBorder="1" applyAlignment="1" applyProtection="1" quotePrefix="1">
      <alignment/>
      <protection/>
    </xf>
    <xf numFmtId="181" fontId="0" fillId="0" borderId="0" xfId="0" applyNumberFormat="1" applyFont="1" applyAlignment="1">
      <alignment/>
    </xf>
    <xf numFmtId="181" fontId="0" fillId="0" borderId="0" xfId="0" applyNumberFormat="1" applyFont="1" applyBorder="1" applyAlignment="1">
      <alignment/>
    </xf>
    <xf numFmtId="181" fontId="0" fillId="0" borderId="11" xfId="0" applyNumberFormat="1" applyFont="1" applyFill="1" applyBorder="1" applyAlignment="1" applyProtection="1">
      <alignment/>
      <protection/>
    </xf>
    <xf numFmtId="10" fontId="1" fillId="0" borderId="1" xfId="0" applyNumberFormat="1" applyFont="1" applyBorder="1" applyAlignment="1" applyProtection="1">
      <alignment horizontal="right" wrapText="1"/>
      <protection/>
    </xf>
    <xf numFmtId="0" fontId="1" fillId="0" borderId="1" xfId="0" applyFont="1" applyBorder="1" applyAlignment="1" applyProtection="1">
      <alignment horizontal="right" wrapText="1"/>
      <protection/>
    </xf>
    <xf numFmtId="2" fontId="1" fillId="0" borderId="1" xfId="0" applyNumberFormat="1" applyFont="1" applyBorder="1" applyAlignment="1" applyProtection="1">
      <alignment horizontal="right" wrapText="1"/>
      <protection/>
    </xf>
    <xf numFmtId="4" fontId="1" fillId="0" borderId="1" xfId="0" applyNumberFormat="1" applyFont="1" applyBorder="1" applyAlignment="1" applyProtection="1">
      <alignment horizontal="right" wrapText="1"/>
      <protection/>
    </xf>
    <xf numFmtId="0" fontId="6" fillId="0" borderId="0" xfId="0" applyFont="1" applyAlignment="1" applyProtection="1">
      <alignment/>
      <protection/>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2"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7" fillId="2" borderId="0" xfId="0" applyFont="1" applyFill="1" applyAlignment="1" applyProtection="1">
      <alignment/>
      <protection locked="0"/>
    </xf>
    <xf numFmtId="0" fontId="7" fillId="2" borderId="0" xfId="0" applyFont="1" applyFill="1" applyAlignment="1" applyProtection="1">
      <alignment/>
      <protection/>
    </xf>
    <xf numFmtId="4" fontId="0" fillId="2" borderId="0" xfId="0" applyNumberFormat="1" applyFont="1" applyFill="1" applyAlignment="1" applyProtection="1">
      <alignment/>
      <protection/>
    </xf>
    <xf numFmtId="0" fontId="0" fillId="2" borderId="0" xfId="0" applyFont="1" applyFill="1" applyAlignment="1" applyProtection="1">
      <alignment horizontal="center"/>
      <protection/>
    </xf>
    <xf numFmtId="0" fontId="0" fillId="0" borderId="0" xfId="0" applyFont="1" applyFill="1" applyBorder="1" applyAlignment="1" applyProtection="1">
      <alignment horizontal="right"/>
      <protection/>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13" xfId="0" applyFont="1" applyBorder="1" applyAlignment="1" applyProtection="1">
      <alignment/>
      <protection/>
    </xf>
    <xf numFmtId="4" fontId="0" fillId="0" borderId="13" xfId="0" applyNumberFormat="1" applyFont="1" applyBorder="1" applyAlignment="1" applyProtection="1">
      <alignment/>
      <protection/>
    </xf>
    <xf numFmtId="0" fontId="0" fillId="0" borderId="13" xfId="0" applyFont="1" applyBorder="1" applyAlignment="1" applyProtection="1">
      <alignment horizontal="center"/>
      <protection/>
    </xf>
    <xf numFmtId="2" fontId="0" fillId="0" borderId="13" xfId="0" applyNumberFormat="1" applyFont="1" applyBorder="1" applyAlignment="1" applyProtection="1">
      <alignment/>
      <protection/>
    </xf>
    <xf numFmtId="10" fontId="0" fillId="0" borderId="13" xfId="0" applyNumberFormat="1" applyFont="1" applyBorder="1" applyAlignment="1" applyProtection="1">
      <alignment/>
      <protection/>
    </xf>
    <xf numFmtId="0" fontId="0" fillId="0" borderId="0" xfId="0" applyFont="1" applyAlignment="1" applyProtection="1">
      <alignment horizontal="right"/>
      <protection/>
    </xf>
    <xf numFmtId="10" fontId="0" fillId="3" borderId="0" xfId="0" applyNumberFormat="1" applyFont="1" applyFill="1" applyAlignment="1" applyProtection="1">
      <alignment/>
      <protection locked="0"/>
    </xf>
    <xf numFmtId="0" fontId="1" fillId="0" borderId="1" xfId="0" applyFont="1" applyBorder="1" applyAlignment="1" applyProtection="1">
      <alignment horizontal="right" wrapText="1"/>
      <protection locked="0"/>
    </xf>
    <xf numFmtId="0" fontId="0" fillId="0" borderId="0" xfId="0" applyFont="1" applyFill="1" applyBorder="1" applyAlignment="1" applyProtection="1">
      <alignment horizontal="right"/>
      <protection locked="0"/>
    </xf>
    <xf numFmtId="0" fontId="6" fillId="2" borderId="0" xfId="0" applyFont="1" applyFill="1" applyAlignment="1" applyProtection="1">
      <alignment/>
      <protection/>
    </xf>
    <xf numFmtId="4" fontId="6" fillId="2" borderId="0" xfId="0" applyNumberFormat="1" applyFont="1" applyFill="1" applyAlignment="1" applyProtection="1">
      <alignment/>
      <protection/>
    </xf>
    <xf numFmtId="0" fontId="6" fillId="2" borderId="0" xfId="0" applyFont="1" applyFill="1" applyAlignment="1" applyProtection="1">
      <alignment/>
      <protection locked="0"/>
    </xf>
    <xf numFmtId="0" fontId="6" fillId="2" borderId="0" xfId="0" applyFont="1" applyFill="1" applyAlignment="1" applyProtection="1">
      <alignment horizontal="center"/>
      <protection/>
    </xf>
    <xf numFmtId="181" fontId="1" fillId="0" borderId="0" xfId="0" applyNumberFormat="1" applyFont="1" applyBorder="1" applyAlignment="1" applyProtection="1" quotePrefix="1">
      <alignment/>
      <protection/>
    </xf>
    <xf numFmtId="181" fontId="1" fillId="0" borderId="0" xfId="0" applyNumberFormat="1" applyFont="1" applyFill="1" applyBorder="1" applyAlignment="1" applyProtection="1">
      <alignment/>
      <protection/>
    </xf>
    <xf numFmtId="2" fontId="0" fillId="3" borderId="0" xfId="0" applyNumberFormat="1" applyFont="1" applyFill="1" applyBorder="1" applyAlignment="1" applyProtection="1">
      <alignment/>
      <protection locked="0"/>
    </xf>
    <xf numFmtId="0" fontId="0" fillId="0" borderId="0" xfId="0" applyFont="1" applyAlignment="1" applyProtection="1">
      <alignment vertical="top" wrapText="1"/>
      <protection/>
    </xf>
    <xf numFmtId="2" fontId="0" fillId="0" borderId="0" xfId="0" applyNumberFormat="1" applyFont="1" applyAlignment="1" applyProtection="1">
      <alignment vertical="top" wrapText="1"/>
      <protection/>
    </xf>
    <xf numFmtId="0" fontId="2" fillId="0" borderId="0" xfId="0" applyFont="1" applyAlignment="1" applyProtection="1">
      <alignment vertical="top" wrapText="1"/>
      <protection/>
    </xf>
    <xf numFmtId="10" fontId="0" fillId="0" borderId="0" xfId="0" applyNumberFormat="1" applyFont="1" applyAlignment="1" applyProtection="1" quotePrefix="1">
      <alignment vertical="top" wrapText="1"/>
      <protection/>
    </xf>
    <xf numFmtId="0" fontId="0" fillId="0" borderId="0" xfId="0" applyFont="1" applyAlignment="1">
      <alignment vertical="top" wrapText="1"/>
    </xf>
    <xf numFmtId="2" fontId="0" fillId="0" borderId="0" xfId="0" applyNumberFormat="1" applyFont="1" applyAlignment="1">
      <alignment vertical="top" wrapText="1"/>
    </xf>
    <xf numFmtId="0" fontId="2" fillId="0" borderId="0" xfId="0" applyFont="1" applyAlignment="1">
      <alignment vertical="top" wrapText="1"/>
    </xf>
    <xf numFmtId="10" fontId="0" fillId="0" borderId="0" xfId="0" applyNumberFormat="1" applyFont="1" applyAlignment="1" quotePrefix="1">
      <alignment vertical="top" wrapText="1"/>
    </xf>
    <xf numFmtId="0" fontId="0" fillId="0" borderId="0" xfId="0" applyFont="1" applyBorder="1" applyAlignment="1">
      <alignment vertical="top" wrapText="1"/>
    </xf>
    <xf numFmtId="2" fontId="0" fillId="0" borderId="0" xfId="0" applyNumberFormat="1" applyFont="1" applyBorder="1" applyAlignment="1">
      <alignment vertical="top" wrapText="1"/>
    </xf>
    <xf numFmtId="0" fontId="2" fillId="0" borderId="0" xfId="0" applyFont="1" applyBorder="1" applyAlignment="1">
      <alignment vertical="top" wrapText="1"/>
    </xf>
    <xf numFmtId="10" fontId="0" fillId="0" borderId="0" xfId="0" applyNumberFormat="1" applyFont="1" applyBorder="1" applyAlignment="1" quotePrefix="1">
      <alignment vertical="top" wrapText="1"/>
    </xf>
    <xf numFmtId="0" fontId="0" fillId="4" borderId="0" xfId="0" applyFont="1" applyFill="1" applyAlignment="1" applyProtection="1">
      <alignment/>
      <protection locked="0"/>
    </xf>
    <xf numFmtId="0" fontId="0" fillId="4" borderId="0" xfId="0" applyFont="1" applyFill="1" applyAlignment="1" applyProtection="1">
      <alignment/>
      <protection/>
    </xf>
    <xf numFmtId="4" fontId="0" fillId="4" borderId="0" xfId="0" applyNumberFormat="1" applyFont="1" applyFill="1" applyAlignment="1" applyProtection="1">
      <alignment/>
      <protection/>
    </xf>
    <xf numFmtId="0" fontId="0" fillId="4" borderId="0" xfId="0" applyFont="1" applyFill="1" applyAlignment="1" applyProtection="1">
      <alignment vertical="top"/>
      <protection locked="0"/>
    </xf>
    <xf numFmtId="0" fontId="0" fillId="4" borderId="0" xfId="0" applyFont="1" applyFill="1" applyAlignment="1" applyProtection="1">
      <alignment vertical="top" wrapText="1"/>
      <protection locked="0"/>
    </xf>
    <xf numFmtId="4" fontId="0" fillId="4" borderId="0" xfId="0" applyNumberFormat="1" applyFont="1" applyFill="1" applyAlignment="1" applyProtection="1">
      <alignment vertical="top" wrapText="1"/>
      <protection locked="0"/>
    </xf>
    <xf numFmtId="0" fontId="0" fillId="4" borderId="0" xfId="0" applyFont="1" applyFill="1" applyAlignment="1" applyProtection="1">
      <alignment horizontal="center" vertical="top" wrapText="1"/>
      <protection locked="0"/>
    </xf>
    <xf numFmtId="0" fontId="0" fillId="4" borderId="0" xfId="0" applyFont="1" applyFill="1" applyBorder="1" applyAlignment="1" applyProtection="1">
      <alignment vertical="top"/>
      <protection locked="0"/>
    </xf>
    <xf numFmtId="0" fontId="0" fillId="4" borderId="0" xfId="0" applyFont="1" applyFill="1" applyBorder="1" applyAlignment="1" applyProtection="1">
      <alignment vertical="top" wrapText="1"/>
      <protection locked="0"/>
    </xf>
    <xf numFmtId="0" fontId="0" fillId="4" borderId="0" xfId="0" applyFont="1" applyFill="1" applyBorder="1" applyAlignment="1" applyProtection="1">
      <alignment/>
      <protection locked="0"/>
    </xf>
    <xf numFmtId="4" fontId="0" fillId="4" borderId="0" xfId="0" applyNumberFormat="1" applyFont="1" applyFill="1" applyBorder="1" applyAlignment="1" applyProtection="1">
      <alignment vertical="top" wrapText="1"/>
      <protection locked="0"/>
    </xf>
    <xf numFmtId="0" fontId="0" fillId="4" borderId="0" xfId="0" applyFont="1" applyFill="1" applyBorder="1" applyAlignment="1" applyProtection="1">
      <alignment horizontal="center" vertical="top" wrapText="1"/>
      <protection locked="0"/>
    </xf>
    <xf numFmtId="0" fontId="0" fillId="4" borderId="3" xfId="0" applyFont="1" applyFill="1" applyBorder="1" applyAlignment="1" applyProtection="1">
      <alignment horizontal="left"/>
      <protection locked="0"/>
    </xf>
    <xf numFmtId="0" fontId="0" fillId="4" borderId="0" xfId="0" applyFont="1" applyFill="1" applyBorder="1" applyAlignment="1" applyProtection="1">
      <alignment horizontal="left"/>
      <protection locked="0"/>
    </xf>
    <xf numFmtId="0" fontId="0" fillId="4" borderId="4" xfId="0" applyFont="1" applyFill="1" applyBorder="1" applyAlignment="1" applyProtection="1">
      <alignment horizontal="left"/>
      <protection locked="0"/>
    </xf>
    <xf numFmtId="0" fontId="0" fillId="4" borderId="3" xfId="0" applyFont="1" applyFill="1" applyBorder="1" applyAlignment="1" applyProtection="1">
      <alignment horizontal="left"/>
      <protection/>
    </xf>
    <xf numFmtId="0" fontId="0" fillId="4" borderId="0" xfId="0" applyFont="1" applyFill="1" applyBorder="1" applyAlignment="1" applyProtection="1">
      <alignment horizontal="center"/>
      <protection/>
    </xf>
    <xf numFmtId="0" fontId="0" fillId="4" borderId="0" xfId="0" applyFont="1" applyFill="1" applyBorder="1" applyAlignment="1" applyProtection="1">
      <alignment/>
      <protection/>
    </xf>
    <xf numFmtId="0" fontId="0" fillId="4" borderId="4" xfId="0" applyFont="1" applyFill="1" applyBorder="1" applyAlignment="1" applyProtection="1">
      <alignment/>
      <protection/>
    </xf>
    <xf numFmtId="0" fontId="0" fillId="4" borderId="3" xfId="0" applyFont="1" applyFill="1" applyBorder="1" applyAlignment="1" applyProtection="1">
      <alignment/>
      <protection locked="0"/>
    </xf>
    <xf numFmtId="0" fontId="0" fillId="4" borderId="4" xfId="0" applyFont="1" applyFill="1" applyBorder="1" applyAlignment="1" applyProtection="1">
      <alignment/>
      <protection locked="0"/>
    </xf>
    <xf numFmtId="0" fontId="1" fillId="4" borderId="0" xfId="0" applyFont="1" applyFill="1" applyAlignment="1" applyProtection="1">
      <alignment/>
      <protection locked="0"/>
    </xf>
    <xf numFmtId="14" fontId="0" fillId="4" borderId="0" xfId="0" applyNumberFormat="1" applyFont="1" applyFill="1" applyAlignment="1" applyProtection="1">
      <alignment horizontal="center"/>
      <protection locked="0"/>
    </xf>
    <xf numFmtId="180" fontId="0" fillId="4" borderId="0" xfId="0" applyNumberFormat="1" applyFont="1" applyFill="1" applyAlignment="1" applyProtection="1">
      <alignment horizontal="center"/>
      <protection locked="0"/>
    </xf>
    <xf numFmtId="0" fontId="0" fillId="4" borderId="0" xfId="0" applyFont="1" applyFill="1" applyAlignment="1" applyProtection="1">
      <alignment horizontal="center"/>
      <protection/>
    </xf>
    <xf numFmtId="4" fontId="0" fillId="4" borderId="0" xfId="0" applyNumberFormat="1" applyFont="1" applyFill="1" applyAlignment="1" applyProtection="1">
      <alignment/>
      <protection locked="0"/>
    </xf>
    <xf numFmtId="181" fontId="0" fillId="4" borderId="0" xfId="0" applyNumberFormat="1" applyFont="1" applyFill="1" applyAlignment="1" applyProtection="1">
      <alignment/>
      <protection locked="0"/>
    </xf>
    <xf numFmtId="0" fontId="0" fillId="4" borderId="0" xfId="0" applyFont="1" applyFill="1" applyAlignment="1" applyProtection="1">
      <alignment horizontal="center"/>
      <protection locked="0"/>
    </xf>
    <xf numFmtId="4" fontId="0" fillId="4" borderId="0" xfId="0" applyNumberFormat="1" applyFont="1" applyFill="1" applyBorder="1" applyAlignment="1" applyProtection="1">
      <alignment/>
      <protection locked="0"/>
    </xf>
    <xf numFmtId="0" fontId="0" fillId="4" borderId="0" xfId="0" applyFont="1" applyFill="1" applyBorder="1" applyAlignment="1" applyProtection="1">
      <alignment horizontal="center"/>
      <protection locked="0"/>
    </xf>
    <xf numFmtId="0" fontId="0" fillId="4" borderId="0" xfId="0" applyFont="1" applyFill="1" applyBorder="1" applyAlignment="1" applyProtection="1">
      <alignment/>
      <protection locked="0"/>
    </xf>
    <xf numFmtId="0" fontId="0" fillId="4" borderId="4" xfId="0" applyFont="1" applyFill="1" applyBorder="1" applyAlignment="1" applyProtection="1">
      <alignment/>
      <protection locked="0"/>
    </xf>
    <xf numFmtId="0" fontId="0" fillId="0" borderId="2" xfId="0" applyFont="1" applyBorder="1" applyAlignment="1" applyProtection="1">
      <alignment/>
      <protection locked="0"/>
    </xf>
    <xf numFmtId="181" fontId="0" fillId="0" borderId="0" xfId="0" applyNumberFormat="1" applyFont="1" applyAlignment="1" applyProtection="1">
      <alignment vertical="top" wrapText="1"/>
      <protection/>
    </xf>
    <xf numFmtId="181" fontId="0" fillId="0" borderId="0" xfId="0" applyNumberFormat="1" applyFont="1" applyAlignment="1">
      <alignment vertical="top" wrapText="1"/>
    </xf>
    <xf numFmtId="181" fontId="0" fillId="0" borderId="0" xfId="0" applyNumberFormat="1" applyFont="1" applyBorder="1" applyAlignment="1">
      <alignment vertical="top" wrapText="1"/>
    </xf>
    <xf numFmtId="181" fontId="0" fillId="0" borderId="13" xfId="0" applyNumberFormat="1" applyFont="1" applyBorder="1" applyAlignment="1" applyProtection="1">
      <alignment/>
      <protection/>
    </xf>
    <xf numFmtId="181" fontId="1" fillId="0" borderId="14" xfId="0" applyNumberFormat="1" applyFont="1" applyBorder="1" applyAlignment="1" applyProtection="1">
      <alignment/>
      <protection/>
    </xf>
    <xf numFmtId="181" fontId="1" fillId="4" borderId="0" xfId="0" applyNumberFormat="1" applyFont="1" applyFill="1" applyBorder="1" applyAlignment="1" applyProtection="1">
      <alignment/>
      <protection locked="0"/>
    </xf>
    <xf numFmtId="0" fontId="0" fillId="0" borderId="4" xfId="0" applyFont="1" applyBorder="1" applyAlignment="1" applyProtection="1">
      <alignment/>
      <protection/>
    </xf>
    <xf numFmtId="4" fontId="0" fillId="0" borderId="4" xfId="0" applyNumberFormat="1" applyFont="1" applyBorder="1" applyAlignment="1" applyProtection="1">
      <alignment/>
      <protection/>
    </xf>
    <xf numFmtId="0" fontId="0" fillId="0" borderId="4" xfId="0" applyFont="1" applyBorder="1" applyAlignment="1" applyProtection="1">
      <alignment horizontal="center"/>
      <protection/>
    </xf>
    <xf numFmtId="10" fontId="0" fillId="4" borderId="4" xfId="0" applyNumberFormat="1" applyFont="1" applyFill="1" applyBorder="1" applyAlignment="1" applyProtection="1">
      <alignment/>
      <protection locked="0"/>
    </xf>
    <xf numFmtId="4" fontId="0" fillId="0" borderId="0" xfId="0" applyNumberFormat="1" applyFont="1" applyBorder="1" applyAlignment="1" applyProtection="1">
      <alignment/>
      <protection/>
    </xf>
    <xf numFmtId="0" fontId="0" fillId="0" borderId="0" xfId="0" applyFont="1" applyBorder="1" applyAlignment="1" applyProtection="1">
      <alignment horizontal="center"/>
      <protection/>
    </xf>
    <xf numFmtId="10" fontId="0" fillId="4" borderId="0" xfId="0" applyNumberFormat="1" applyFont="1" applyFill="1" applyAlignment="1" applyProtection="1">
      <alignment/>
      <protection locked="0"/>
    </xf>
    <xf numFmtId="4" fontId="1" fillId="0" borderId="0" xfId="0" applyNumberFormat="1" applyFont="1" applyAlignment="1" applyProtection="1">
      <alignment/>
      <protection/>
    </xf>
    <xf numFmtId="0" fontId="1" fillId="0" borderId="0" xfId="0" applyFont="1" applyAlignment="1">
      <alignment/>
    </xf>
    <xf numFmtId="0" fontId="0" fillId="0" borderId="0" xfId="0" applyNumberFormat="1" applyAlignment="1">
      <alignment horizontal="left" vertical="top" wrapText="1"/>
    </xf>
    <xf numFmtId="14" fontId="0" fillId="0" borderId="0" xfId="0" applyNumberFormat="1" applyAlignment="1">
      <alignment/>
    </xf>
    <xf numFmtId="0" fontId="0" fillId="0" borderId="0" xfId="0" applyAlignment="1">
      <alignment wrapText="1"/>
    </xf>
    <xf numFmtId="0" fontId="1" fillId="0" borderId="0" xfId="0" applyFont="1" applyAlignment="1">
      <alignment wrapText="1"/>
    </xf>
    <xf numFmtId="183" fontId="0" fillId="4" borderId="0" xfId="0" applyNumberFormat="1" applyFont="1" applyFill="1" applyAlignment="1" applyProtection="1">
      <alignment/>
      <protection locked="0"/>
    </xf>
    <xf numFmtId="10" fontId="0" fillId="0" borderId="4" xfId="0" applyNumberFormat="1" applyFont="1" applyBorder="1" applyAlignment="1" applyProtection="1">
      <alignment/>
      <protection/>
    </xf>
    <xf numFmtId="0" fontId="0" fillId="4" borderId="0" xfId="0" applyFont="1" applyFill="1" applyAlignment="1" applyProtection="1">
      <alignment vertical="top" wrapText="1"/>
      <protection locked="0"/>
    </xf>
    <xf numFmtId="0" fontId="0" fillId="0" borderId="0" xfId="0" applyAlignment="1">
      <alignment wrapText="1"/>
    </xf>
    <xf numFmtId="0" fontId="1"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Font="1" applyBorder="1" applyAlignment="1" applyProtection="1">
      <alignment horizontal="left" wrapText="1"/>
      <protection/>
    </xf>
    <xf numFmtId="183" fontId="0" fillId="0" borderId="0" xfId="0" applyNumberFormat="1" applyFont="1" applyFill="1" applyBorder="1" applyAlignment="1" applyProtection="1">
      <alignment horizontal="left"/>
      <protection/>
    </xf>
    <xf numFmtId="0" fontId="0" fillId="0" borderId="0" xfId="0" applyAlignment="1">
      <alignment horizontal="center"/>
    </xf>
    <xf numFmtId="0" fontId="0" fillId="4" borderId="0" xfId="0" applyFont="1" applyFill="1" applyAlignment="1" applyProtection="1">
      <alignment wrapText="1"/>
      <protection locked="0"/>
    </xf>
    <xf numFmtId="0" fontId="0" fillId="0" borderId="0" xfId="0" applyNumberFormat="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O74"/>
  <sheetViews>
    <sheetView showZeros="0" workbookViewId="0" topLeftCell="A4">
      <selection activeCell="L19" sqref="L19"/>
    </sheetView>
  </sheetViews>
  <sheetFormatPr defaultColWidth="11.421875" defaultRowHeight="12.75"/>
  <cols>
    <col min="1" max="1" width="2.8515625" style="18" customWidth="1"/>
    <col min="2" max="2" width="30.7109375" style="18" customWidth="1"/>
    <col min="3" max="3" width="2.140625" style="18" customWidth="1"/>
    <col min="4" max="4" width="10.7109375" style="19" customWidth="1"/>
    <col min="5" max="5" width="1.7109375" style="20" customWidth="1"/>
    <col min="6" max="6" width="10.421875" style="19" customWidth="1"/>
    <col min="7" max="7" width="3.140625" style="18" customWidth="1"/>
    <col min="8" max="8" width="10.8515625" style="39" customWidth="1"/>
    <col min="9" max="9" width="2.421875" style="18" customWidth="1"/>
    <col min="10" max="10" width="26.00390625" style="18" customWidth="1"/>
    <col min="11" max="11" width="1.57421875" style="18" customWidth="1"/>
    <col min="12" max="12" width="9.00390625" style="38" customWidth="1"/>
    <col min="13" max="13" width="3.140625" style="18" customWidth="1"/>
    <col min="14" max="14" width="9.7109375" style="18" customWidth="1"/>
    <col min="15" max="16384" width="11.421875" style="18" customWidth="1"/>
  </cols>
  <sheetData>
    <row r="1" spans="1:15" ht="51" customHeight="1">
      <c r="A1" s="180" t="s">
        <v>51</v>
      </c>
      <c r="B1" s="181"/>
      <c r="C1" s="181"/>
      <c r="D1" s="181"/>
      <c r="E1" s="181"/>
      <c r="F1" s="181"/>
      <c r="G1" s="181"/>
      <c r="H1" s="181"/>
      <c r="I1" s="181"/>
      <c r="J1" s="181"/>
      <c r="K1" s="181"/>
      <c r="L1" s="181"/>
      <c r="M1" s="181"/>
      <c r="N1" s="181"/>
      <c r="O1" s="95"/>
    </row>
    <row r="2" spans="6:12" ht="12.75" customHeight="1">
      <c r="F2" s="21"/>
      <c r="G2" s="22"/>
      <c r="H2" s="22"/>
      <c r="I2" s="22"/>
      <c r="J2" s="23"/>
      <c r="K2" s="22"/>
      <c r="L2" s="22"/>
    </row>
    <row r="3" spans="6:14" ht="27" customHeight="1">
      <c r="F3" s="21"/>
      <c r="H3" s="25"/>
      <c r="I3" s="26" t="s">
        <v>41</v>
      </c>
      <c r="J3" s="26" t="s">
        <v>44</v>
      </c>
      <c r="K3" s="26"/>
      <c r="L3" s="27" t="s">
        <v>16</v>
      </c>
      <c r="M3" s="182" t="s">
        <v>39</v>
      </c>
      <c r="N3" s="182"/>
    </row>
    <row r="4" spans="8:14" ht="12.75">
      <c r="H4" s="28"/>
      <c r="I4" s="29" t="s">
        <v>17</v>
      </c>
      <c r="J4" s="136" t="s">
        <v>67</v>
      </c>
      <c r="K4" s="139"/>
      <c r="L4" s="16">
        <v>1</v>
      </c>
      <c r="M4" s="143" t="s">
        <v>40</v>
      </c>
      <c r="N4" s="30"/>
    </row>
    <row r="5" spans="8:14" ht="12.75">
      <c r="H5" s="28"/>
      <c r="I5" s="31" t="s">
        <v>18</v>
      </c>
      <c r="J5" s="137" t="s">
        <v>118</v>
      </c>
      <c r="K5" s="140"/>
      <c r="L5" s="12">
        <v>56</v>
      </c>
      <c r="M5" s="133" t="s">
        <v>40</v>
      </c>
      <c r="N5" s="32"/>
    </row>
    <row r="6" spans="8:14" ht="12.75">
      <c r="H6" s="28"/>
      <c r="I6" s="31" t="s">
        <v>19</v>
      </c>
      <c r="J6" s="137" t="s">
        <v>119</v>
      </c>
      <c r="K6" s="140"/>
      <c r="L6" s="12">
        <v>100</v>
      </c>
      <c r="M6" s="133" t="s">
        <v>45</v>
      </c>
      <c r="N6" s="32"/>
    </row>
    <row r="7" spans="8:14" ht="12.75">
      <c r="H7" s="28"/>
      <c r="I7" s="31" t="s">
        <v>20</v>
      </c>
      <c r="J7" s="137" t="s">
        <v>64</v>
      </c>
      <c r="K7" s="140"/>
      <c r="L7" s="12">
        <v>1250</v>
      </c>
      <c r="M7" s="133" t="s">
        <v>45</v>
      </c>
      <c r="N7" s="32"/>
    </row>
    <row r="8" spans="1:14" ht="12.75">
      <c r="A8" s="107" t="s">
        <v>70</v>
      </c>
      <c r="B8" s="105"/>
      <c r="C8" s="105"/>
      <c r="D8" s="106" t="s">
        <v>71</v>
      </c>
      <c r="E8" s="108"/>
      <c r="H8" s="28"/>
      <c r="I8" s="31" t="s">
        <v>21</v>
      </c>
      <c r="J8" s="137"/>
      <c r="K8" s="140"/>
      <c r="L8" s="12"/>
      <c r="M8" s="133"/>
      <c r="N8" s="32"/>
    </row>
    <row r="9" spans="1:14" ht="15">
      <c r="A9" s="89" t="s">
        <v>0</v>
      </c>
      <c r="B9" s="90"/>
      <c r="C9" s="24"/>
      <c r="D9" s="91"/>
      <c r="E9" s="92"/>
      <c r="H9" s="28"/>
      <c r="I9" s="31" t="s">
        <v>22</v>
      </c>
      <c r="J9" s="137"/>
      <c r="K9" s="141"/>
      <c r="L9" s="12"/>
      <c r="M9" s="133"/>
      <c r="N9" s="32"/>
    </row>
    <row r="10" spans="1:14" ht="15">
      <c r="A10" s="89" t="s">
        <v>1</v>
      </c>
      <c r="B10" s="90"/>
      <c r="C10" s="24"/>
      <c r="D10" s="91"/>
      <c r="E10" s="92"/>
      <c r="H10" s="28"/>
      <c r="I10" s="31" t="s">
        <v>23</v>
      </c>
      <c r="J10" s="137"/>
      <c r="K10" s="141"/>
      <c r="L10" s="12"/>
      <c r="M10" s="133"/>
      <c r="N10" s="32"/>
    </row>
    <row r="11" spans="1:14" ht="15">
      <c r="A11" s="89" t="s">
        <v>2</v>
      </c>
      <c r="B11" s="90"/>
      <c r="C11" s="24"/>
      <c r="D11" s="91"/>
      <c r="E11" s="92"/>
      <c r="H11" s="28"/>
      <c r="I11" s="31" t="s">
        <v>24</v>
      </c>
      <c r="J11" s="137"/>
      <c r="K11" s="141"/>
      <c r="L11" s="12"/>
      <c r="M11" s="133"/>
      <c r="N11" s="32"/>
    </row>
    <row r="12" spans="1:14" ht="15">
      <c r="A12" s="89"/>
      <c r="B12" s="90"/>
      <c r="C12" s="24"/>
      <c r="D12" s="91"/>
      <c r="E12" s="92"/>
      <c r="H12" s="28"/>
      <c r="I12" s="31" t="s">
        <v>25</v>
      </c>
      <c r="J12" s="137"/>
      <c r="K12" s="141"/>
      <c r="L12" s="12"/>
      <c r="M12" s="133"/>
      <c r="N12" s="32"/>
    </row>
    <row r="13" spans="1:14" ht="15">
      <c r="A13" s="89" t="s">
        <v>3</v>
      </c>
      <c r="B13" s="90"/>
      <c r="C13" s="24"/>
      <c r="D13" s="91"/>
      <c r="E13" s="92"/>
      <c r="H13" s="28"/>
      <c r="I13" s="31" t="s">
        <v>26</v>
      </c>
      <c r="J13" s="137"/>
      <c r="K13" s="141"/>
      <c r="L13" s="12"/>
      <c r="M13" s="133"/>
      <c r="N13" s="32"/>
    </row>
    <row r="14" spans="8:14" ht="12.75">
      <c r="H14" s="28"/>
      <c r="I14" s="31" t="s">
        <v>27</v>
      </c>
      <c r="J14" s="137"/>
      <c r="K14" s="141"/>
      <c r="L14" s="12"/>
      <c r="M14" s="133"/>
      <c r="N14" s="32"/>
    </row>
    <row r="15" spans="8:14" ht="12.75">
      <c r="H15" s="28"/>
      <c r="I15" s="31" t="s">
        <v>28</v>
      </c>
      <c r="J15" s="137"/>
      <c r="K15" s="141"/>
      <c r="L15" s="12"/>
      <c r="M15" s="133"/>
      <c r="N15" s="32"/>
    </row>
    <row r="16" spans="8:14" ht="12.75">
      <c r="H16" s="28"/>
      <c r="I16" s="33" t="s">
        <v>29</v>
      </c>
      <c r="J16" s="138"/>
      <c r="K16" s="142"/>
      <c r="L16" s="17"/>
      <c r="M16" s="144"/>
      <c r="N16" s="34"/>
    </row>
    <row r="17" spans="8:14" ht="12.75">
      <c r="H17" s="28"/>
      <c r="I17" s="25"/>
      <c r="J17" s="85"/>
      <c r="K17" s="86"/>
      <c r="L17" s="87"/>
      <c r="M17" s="88"/>
      <c r="N17" s="22"/>
    </row>
    <row r="18" spans="8:14" ht="12.75">
      <c r="H18" s="28"/>
      <c r="J18" s="93" t="s">
        <v>63</v>
      </c>
      <c r="K18" s="36"/>
      <c r="L18" s="183">
        <f ca="1">TODAY()</f>
        <v>37653</v>
      </c>
      <c r="M18" s="183"/>
      <c r="N18" s="183"/>
    </row>
    <row r="19" spans="1:14" ht="12.75">
      <c r="A19" s="145" t="s">
        <v>66</v>
      </c>
      <c r="B19" s="125"/>
      <c r="C19" s="125"/>
      <c r="D19" s="126"/>
      <c r="E19" s="148"/>
      <c r="F19" s="126"/>
      <c r="H19" s="25"/>
      <c r="J19" s="101" t="s">
        <v>75</v>
      </c>
      <c r="L19" s="102" t="s">
        <v>74</v>
      </c>
      <c r="M19" s="22"/>
      <c r="N19" s="22"/>
    </row>
    <row r="20" spans="1:6" ht="12.75">
      <c r="A20" s="145" t="s">
        <v>68</v>
      </c>
      <c r="B20" s="125"/>
      <c r="C20" s="125"/>
      <c r="D20" s="6" t="s">
        <v>69</v>
      </c>
      <c r="E20" s="148"/>
      <c r="F20" s="126"/>
    </row>
    <row r="21" ht="12.75">
      <c r="A21" s="40" t="s">
        <v>4</v>
      </c>
    </row>
    <row r="22" spans="2:14" ht="12.75">
      <c r="B22" s="19" t="s">
        <v>5</v>
      </c>
      <c r="C22" s="20"/>
      <c r="D22" s="147">
        <v>36892</v>
      </c>
      <c r="E22" s="41"/>
      <c r="F22" s="42" t="s">
        <v>6</v>
      </c>
      <c r="G22" s="20"/>
      <c r="H22" s="146">
        <v>37256</v>
      </c>
      <c r="I22" s="20"/>
      <c r="J22" s="20"/>
      <c r="K22" s="41"/>
      <c r="L22" s="43"/>
      <c r="M22" s="20"/>
      <c r="N22" s="20"/>
    </row>
    <row r="23" spans="2:12" ht="12.75">
      <c r="B23" s="18" t="s">
        <v>42</v>
      </c>
      <c r="D23" s="7">
        <v>36892</v>
      </c>
      <c r="E23" s="41"/>
      <c r="F23" s="42" t="s">
        <v>6</v>
      </c>
      <c r="G23" s="20"/>
      <c r="H23" s="8">
        <v>37256</v>
      </c>
      <c r="I23" s="41"/>
      <c r="J23" s="43" t="s">
        <v>7</v>
      </c>
      <c r="K23" s="20"/>
      <c r="L23" s="43">
        <f>+ROUND((MieterBis-MieterVon+1)/(ReJahrBis-ReJahrVon+1),4)</f>
        <v>1</v>
      </c>
    </row>
    <row r="24" spans="1:14" s="48" customFormat="1" ht="26.25" thickBot="1">
      <c r="A24" s="44" t="s">
        <v>41</v>
      </c>
      <c r="B24" s="44" t="s">
        <v>8</v>
      </c>
      <c r="C24" s="44"/>
      <c r="D24" s="45" t="s">
        <v>35</v>
      </c>
      <c r="E24" s="46" t="s">
        <v>9</v>
      </c>
      <c r="F24" s="83" t="s">
        <v>36</v>
      </c>
      <c r="G24" s="44" t="s">
        <v>10</v>
      </c>
      <c r="H24" s="82" t="s">
        <v>11</v>
      </c>
      <c r="I24" s="44"/>
      <c r="J24" s="47"/>
      <c r="K24" s="44" t="s">
        <v>10</v>
      </c>
      <c r="L24" s="80" t="s">
        <v>37</v>
      </c>
      <c r="M24" s="44" t="s">
        <v>14</v>
      </c>
      <c r="N24" s="103" t="s">
        <v>15</v>
      </c>
    </row>
    <row r="25" spans="1:14" ht="12.75">
      <c r="A25" s="127" t="s">
        <v>17</v>
      </c>
      <c r="B25" s="128" t="s">
        <v>12</v>
      </c>
      <c r="C25" s="124"/>
      <c r="D25" s="129">
        <v>-258.05</v>
      </c>
      <c r="E25" s="130" t="s">
        <v>9</v>
      </c>
      <c r="F25" s="129">
        <v>1</v>
      </c>
      <c r="G25" s="112" t="s">
        <v>10</v>
      </c>
      <c r="H25" s="113">
        <f>+VLOOKUP(A25,Verteilertabelle,4,1)</f>
        <v>1</v>
      </c>
      <c r="I25" s="112"/>
      <c r="J25" s="114" t="str">
        <f>+VLOOKUP(A25,Verteilertabelle,2)</f>
        <v>Anzahl Häuser</v>
      </c>
      <c r="K25" s="112" t="s">
        <v>10</v>
      </c>
      <c r="L25" s="115">
        <f>+IF(VLOOKUP(A25,Verteilertabelle,5)="a",+Prozentanteil,1)</f>
        <v>1</v>
      </c>
      <c r="M25" s="112" t="s">
        <v>14</v>
      </c>
      <c r="N25" s="157">
        <f>+ROUND(D25/F25*H25*L25,2)</f>
        <v>-258.05</v>
      </c>
    </row>
    <row r="26" spans="1:14" ht="12.75">
      <c r="A26" s="127" t="s">
        <v>17</v>
      </c>
      <c r="B26" s="128" t="s">
        <v>72</v>
      </c>
      <c r="C26" s="124"/>
      <c r="D26" s="129">
        <v>-613.54</v>
      </c>
      <c r="E26" s="130" t="s">
        <v>9</v>
      </c>
      <c r="F26" s="129">
        <v>1</v>
      </c>
      <c r="G26" s="112" t="s">
        <v>10</v>
      </c>
      <c r="H26" s="113">
        <f aca="true" t="shared" si="0" ref="H26:H52">+VLOOKUP(A26,Verteilertabelle,4,1)</f>
        <v>1</v>
      </c>
      <c r="I26" s="112"/>
      <c r="J26" s="114" t="str">
        <f aca="true" t="shared" si="1" ref="J26:J52">+VLOOKUP(A26,Verteilertabelle,2)</f>
        <v>Anzahl Häuser</v>
      </c>
      <c r="K26" s="112" t="s">
        <v>10</v>
      </c>
      <c r="L26" s="115">
        <f aca="true" t="shared" si="2" ref="L26:L52">+IF(VLOOKUP(A26,Verteilertabelle,5)="a",+Prozentanteil,1)</f>
        <v>1</v>
      </c>
      <c r="M26" s="112" t="s">
        <v>14</v>
      </c>
      <c r="N26" s="157">
        <f aca="true" t="shared" si="3" ref="N26:N52">+ROUND(D26/F26*H26*L26,2)</f>
        <v>-613.54</v>
      </c>
    </row>
    <row r="27" spans="1:14" ht="12.75">
      <c r="A27" s="127" t="s">
        <v>17</v>
      </c>
      <c r="B27" s="128" t="s">
        <v>73</v>
      </c>
      <c r="C27" s="124"/>
      <c r="D27" s="129">
        <v>-96.79</v>
      </c>
      <c r="E27" s="130" t="s">
        <v>9</v>
      </c>
      <c r="F27" s="129">
        <v>1</v>
      </c>
      <c r="G27" s="112" t="s">
        <v>10</v>
      </c>
      <c r="H27" s="113">
        <f t="shared" si="0"/>
        <v>1</v>
      </c>
      <c r="I27" s="112"/>
      <c r="J27" s="114" t="str">
        <f t="shared" si="1"/>
        <v>Anzahl Häuser</v>
      </c>
      <c r="K27" s="112" t="s">
        <v>10</v>
      </c>
      <c r="L27" s="115">
        <f t="shared" si="2"/>
        <v>1</v>
      </c>
      <c r="M27" s="112" t="s">
        <v>14</v>
      </c>
      <c r="N27" s="157">
        <f t="shared" si="3"/>
        <v>-96.79</v>
      </c>
    </row>
    <row r="28" spans="1:14" ht="12.75">
      <c r="A28" s="127" t="s">
        <v>17</v>
      </c>
      <c r="B28" s="128" t="s">
        <v>64</v>
      </c>
      <c r="C28" s="124"/>
      <c r="D28" s="129">
        <v>-58.95</v>
      </c>
      <c r="E28" s="130" t="s">
        <v>9</v>
      </c>
      <c r="F28" s="129">
        <v>1</v>
      </c>
      <c r="G28" s="112" t="s">
        <v>10</v>
      </c>
      <c r="H28" s="113">
        <f t="shared" si="0"/>
        <v>1</v>
      </c>
      <c r="I28" s="112"/>
      <c r="J28" s="114" t="str">
        <f t="shared" si="1"/>
        <v>Anzahl Häuser</v>
      </c>
      <c r="K28" s="112" t="s">
        <v>10</v>
      </c>
      <c r="L28" s="115">
        <f t="shared" si="2"/>
        <v>1</v>
      </c>
      <c r="M28" s="112" t="s">
        <v>14</v>
      </c>
      <c r="N28" s="157">
        <f t="shared" si="3"/>
        <v>-58.95</v>
      </c>
    </row>
    <row r="29" spans="1:14" ht="12.75">
      <c r="A29" s="127" t="s">
        <v>17</v>
      </c>
      <c r="B29" s="128" t="s">
        <v>79</v>
      </c>
      <c r="C29" s="124"/>
      <c r="D29" s="129">
        <v>-84.36</v>
      </c>
      <c r="E29" s="130" t="s">
        <v>9</v>
      </c>
      <c r="F29" s="129">
        <v>1</v>
      </c>
      <c r="G29" s="112" t="s">
        <v>10</v>
      </c>
      <c r="H29" s="113">
        <f t="shared" si="0"/>
        <v>1</v>
      </c>
      <c r="I29" s="112"/>
      <c r="J29" s="114" t="str">
        <f t="shared" si="1"/>
        <v>Anzahl Häuser</v>
      </c>
      <c r="K29" s="112" t="s">
        <v>10</v>
      </c>
      <c r="L29" s="115">
        <f t="shared" si="2"/>
        <v>1</v>
      </c>
      <c r="M29" s="112" t="s">
        <v>14</v>
      </c>
      <c r="N29" s="157">
        <f t="shared" si="3"/>
        <v>-84.36</v>
      </c>
    </row>
    <row r="30" spans="1:14" ht="12.75">
      <c r="A30" s="127" t="s">
        <v>17</v>
      </c>
      <c r="B30" s="128" t="s">
        <v>93</v>
      </c>
      <c r="C30" s="124"/>
      <c r="D30" s="129">
        <v>-24.28</v>
      </c>
      <c r="E30" s="130" t="s">
        <v>9</v>
      </c>
      <c r="F30" s="129">
        <v>1</v>
      </c>
      <c r="G30" s="112" t="s">
        <v>10</v>
      </c>
      <c r="H30" s="113">
        <f t="shared" si="0"/>
        <v>1</v>
      </c>
      <c r="I30" s="112"/>
      <c r="J30" s="114" t="str">
        <f t="shared" si="1"/>
        <v>Anzahl Häuser</v>
      </c>
      <c r="K30" s="112" t="s">
        <v>10</v>
      </c>
      <c r="L30" s="115">
        <f t="shared" si="2"/>
        <v>1</v>
      </c>
      <c r="M30" s="112" t="s">
        <v>14</v>
      </c>
      <c r="N30" s="157">
        <f t="shared" si="3"/>
        <v>-24.28</v>
      </c>
    </row>
    <row r="31" spans="1:14" ht="12.75">
      <c r="A31" s="127" t="s">
        <v>17</v>
      </c>
      <c r="B31" s="128" t="s">
        <v>80</v>
      </c>
      <c r="C31" s="124"/>
      <c r="D31" s="129">
        <v>-91.64</v>
      </c>
      <c r="E31" s="130" t="s">
        <v>9</v>
      </c>
      <c r="F31" s="129">
        <v>1</v>
      </c>
      <c r="G31" s="112" t="s">
        <v>10</v>
      </c>
      <c r="H31" s="113">
        <f t="shared" si="0"/>
        <v>1</v>
      </c>
      <c r="I31" s="112"/>
      <c r="J31" s="114" t="str">
        <f t="shared" si="1"/>
        <v>Anzahl Häuser</v>
      </c>
      <c r="K31" s="112" t="s">
        <v>10</v>
      </c>
      <c r="L31" s="115">
        <f t="shared" si="2"/>
        <v>1</v>
      </c>
      <c r="M31" s="112" t="s">
        <v>14</v>
      </c>
      <c r="N31" s="157">
        <f t="shared" si="3"/>
        <v>-91.64</v>
      </c>
    </row>
    <row r="32" spans="1:14" ht="12.75">
      <c r="A32" s="127" t="s">
        <v>17</v>
      </c>
      <c r="B32" s="128" t="s">
        <v>81</v>
      </c>
      <c r="C32" s="124"/>
      <c r="D32" s="129">
        <v>0</v>
      </c>
      <c r="E32" s="130" t="s">
        <v>9</v>
      </c>
      <c r="F32" s="129">
        <v>1</v>
      </c>
      <c r="G32" s="112" t="s">
        <v>10</v>
      </c>
      <c r="H32" s="113">
        <f t="shared" si="0"/>
        <v>1</v>
      </c>
      <c r="I32" s="112"/>
      <c r="J32" s="114" t="str">
        <f t="shared" si="1"/>
        <v>Anzahl Häuser</v>
      </c>
      <c r="K32" s="112" t="s">
        <v>10</v>
      </c>
      <c r="L32" s="115">
        <f t="shared" si="2"/>
        <v>1</v>
      </c>
      <c r="M32" s="112" t="s">
        <v>14</v>
      </c>
      <c r="N32" s="157">
        <f t="shared" si="3"/>
        <v>0</v>
      </c>
    </row>
    <row r="33" spans="1:14" ht="24">
      <c r="A33" s="127" t="s">
        <v>18</v>
      </c>
      <c r="B33" s="128" t="s">
        <v>82</v>
      </c>
      <c r="C33" s="124"/>
      <c r="D33" s="129">
        <v>0</v>
      </c>
      <c r="E33" s="130" t="s">
        <v>9</v>
      </c>
      <c r="F33" s="129">
        <v>1</v>
      </c>
      <c r="G33" s="112" t="s">
        <v>10</v>
      </c>
      <c r="H33" s="113">
        <f t="shared" si="0"/>
        <v>56</v>
      </c>
      <c r="I33" s="112"/>
      <c r="J33" s="114" t="str">
        <f t="shared" si="1"/>
        <v>Quadratmeter Wohn-/Nutzfläche</v>
      </c>
      <c r="K33" s="112" t="s">
        <v>10</v>
      </c>
      <c r="L33" s="115">
        <f t="shared" si="2"/>
        <v>1</v>
      </c>
      <c r="M33" s="112" t="s">
        <v>14</v>
      </c>
      <c r="N33" s="157">
        <f t="shared" si="3"/>
        <v>0</v>
      </c>
    </row>
    <row r="34" spans="1:14" s="2" customFormat="1" ht="24">
      <c r="A34" s="127" t="s">
        <v>18</v>
      </c>
      <c r="B34" s="128" t="s">
        <v>83</v>
      </c>
      <c r="C34" s="124"/>
      <c r="D34" s="129">
        <v>0</v>
      </c>
      <c r="E34" s="130" t="s">
        <v>9</v>
      </c>
      <c r="F34" s="129">
        <v>3567</v>
      </c>
      <c r="G34" s="116" t="s">
        <v>10</v>
      </c>
      <c r="H34" s="117">
        <f t="shared" si="0"/>
        <v>56</v>
      </c>
      <c r="I34" s="116"/>
      <c r="J34" s="118" t="str">
        <f t="shared" si="1"/>
        <v>Quadratmeter Wohn-/Nutzfläche</v>
      </c>
      <c r="K34" s="116" t="s">
        <v>10</v>
      </c>
      <c r="L34" s="119">
        <f t="shared" si="2"/>
        <v>1</v>
      </c>
      <c r="M34" s="116" t="s">
        <v>14</v>
      </c>
      <c r="N34" s="158">
        <f t="shared" si="3"/>
        <v>0</v>
      </c>
    </row>
    <row r="35" spans="1:14" s="2" customFormat="1" ht="24">
      <c r="A35" s="127" t="s">
        <v>18</v>
      </c>
      <c r="B35" s="128" t="s">
        <v>84</v>
      </c>
      <c r="C35" s="124"/>
      <c r="D35" s="129">
        <v>0</v>
      </c>
      <c r="E35" s="130" t="s">
        <v>9</v>
      </c>
      <c r="F35" s="129">
        <v>3567</v>
      </c>
      <c r="G35" s="116" t="s">
        <v>10</v>
      </c>
      <c r="H35" s="117">
        <f t="shared" si="0"/>
        <v>56</v>
      </c>
      <c r="I35" s="116"/>
      <c r="J35" s="118" t="str">
        <f t="shared" si="1"/>
        <v>Quadratmeter Wohn-/Nutzfläche</v>
      </c>
      <c r="K35" s="116" t="s">
        <v>10</v>
      </c>
      <c r="L35" s="119">
        <f t="shared" si="2"/>
        <v>1</v>
      </c>
      <c r="M35" s="116" t="s">
        <v>14</v>
      </c>
      <c r="N35" s="158">
        <f t="shared" si="3"/>
        <v>0</v>
      </c>
    </row>
    <row r="36" spans="1:14" s="2" customFormat="1" ht="24">
      <c r="A36" s="127" t="s">
        <v>18</v>
      </c>
      <c r="B36" s="128" t="s">
        <v>85</v>
      </c>
      <c r="C36" s="124"/>
      <c r="D36" s="129">
        <v>0</v>
      </c>
      <c r="E36" s="130" t="s">
        <v>9</v>
      </c>
      <c r="F36" s="129">
        <v>3567</v>
      </c>
      <c r="G36" s="116" t="s">
        <v>10</v>
      </c>
      <c r="H36" s="117">
        <f t="shared" si="0"/>
        <v>56</v>
      </c>
      <c r="I36" s="116"/>
      <c r="J36" s="118" t="str">
        <f t="shared" si="1"/>
        <v>Quadratmeter Wohn-/Nutzfläche</v>
      </c>
      <c r="K36" s="116" t="s">
        <v>10</v>
      </c>
      <c r="L36" s="119">
        <f t="shared" si="2"/>
        <v>1</v>
      </c>
      <c r="M36" s="116" t="s">
        <v>14</v>
      </c>
      <c r="N36" s="158">
        <f t="shared" si="3"/>
        <v>0</v>
      </c>
    </row>
    <row r="37" spans="1:14" s="2" customFormat="1" ht="24">
      <c r="A37" s="127" t="s">
        <v>18</v>
      </c>
      <c r="B37" s="128" t="s">
        <v>86</v>
      </c>
      <c r="C37" s="124"/>
      <c r="D37" s="129">
        <v>0</v>
      </c>
      <c r="E37" s="130" t="s">
        <v>9</v>
      </c>
      <c r="F37" s="129">
        <v>3567</v>
      </c>
      <c r="G37" s="116" t="s">
        <v>10</v>
      </c>
      <c r="H37" s="117">
        <f t="shared" si="0"/>
        <v>56</v>
      </c>
      <c r="I37" s="116"/>
      <c r="J37" s="118" t="str">
        <f t="shared" si="1"/>
        <v>Quadratmeter Wohn-/Nutzfläche</v>
      </c>
      <c r="K37" s="116" t="s">
        <v>10</v>
      </c>
      <c r="L37" s="119">
        <f t="shared" si="2"/>
        <v>1</v>
      </c>
      <c r="M37" s="116" t="s">
        <v>14</v>
      </c>
      <c r="N37" s="158">
        <f t="shared" si="3"/>
        <v>0</v>
      </c>
    </row>
    <row r="38" spans="1:14" s="2" customFormat="1" ht="24">
      <c r="A38" s="127" t="s">
        <v>18</v>
      </c>
      <c r="B38" s="128" t="s">
        <v>87</v>
      </c>
      <c r="C38" s="124"/>
      <c r="D38" s="129">
        <v>0</v>
      </c>
      <c r="E38" s="130" t="s">
        <v>9</v>
      </c>
      <c r="F38" s="129">
        <v>3567</v>
      </c>
      <c r="G38" s="116" t="s">
        <v>10</v>
      </c>
      <c r="H38" s="117">
        <f t="shared" si="0"/>
        <v>56</v>
      </c>
      <c r="I38" s="116"/>
      <c r="J38" s="118" t="str">
        <f t="shared" si="1"/>
        <v>Quadratmeter Wohn-/Nutzfläche</v>
      </c>
      <c r="K38" s="116" t="s">
        <v>10</v>
      </c>
      <c r="L38" s="119">
        <f t="shared" si="2"/>
        <v>1</v>
      </c>
      <c r="M38" s="116" t="s">
        <v>14</v>
      </c>
      <c r="N38" s="158">
        <f t="shared" si="3"/>
        <v>0</v>
      </c>
    </row>
    <row r="39" spans="1:14" s="2" customFormat="1" ht="24">
      <c r="A39" s="127" t="s">
        <v>18</v>
      </c>
      <c r="B39" s="128" t="s">
        <v>88</v>
      </c>
      <c r="C39" s="124"/>
      <c r="D39" s="129">
        <v>0</v>
      </c>
      <c r="E39" s="130" t="s">
        <v>9</v>
      </c>
      <c r="F39" s="129">
        <v>3567</v>
      </c>
      <c r="G39" s="116" t="s">
        <v>10</v>
      </c>
      <c r="H39" s="117">
        <f t="shared" si="0"/>
        <v>56</v>
      </c>
      <c r="I39" s="116"/>
      <c r="J39" s="118" t="str">
        <f t="shared" si="1"/>
        <v>Quadratmeter Wohn-/Nutzfläche</v>
      </c>
      <c r="K39" s="116" t="s">
        <v>10</v>
      </c>
      <c r="L39" s="119">
        <f t="shared" si="2"/>
        <v>1</v>
      </c>
      <c r="M39" s="116" t="s">
        <v>14</v>
      </c>
      <c r="N39" s="158">
        <f t="shared" si="3"/>
        <v>0</v>
      </c>
    </row>
    <row r="40" spans="1:14" s="2" customFormat="1" ht="25.5">
      <c r="A40" s="127" t="s">
        <v>18</v>
      </c>
      <c r="B40" s="128" t="s">
        <v>89</v>
      </c>
      <c r="C40" s="124"/>
      <c r="D40" s="129">
        <v>0</v>
      </c>
      <c r="E40" s="130" t="s">
        <v>9</v>
      </c>
      <c r="F40" s="129">
        <v>3567</v>
      </c>
      <c r="G40" s="116" t="s">
        <v>10</v>
      </c>
      <c r="H40" s="117">
        <f t="shared" si="0"/>
        <v>56</v>
      </c>
      <c r="I40" s="116"/>
      <c r="J40" s="118" t="str">
        <f t="shared" si="1"/>
        <v>Quadratmeter Wohn-/Nutzfläche</v>
      </c>
      <c r="K40" s="116" t="s">
        <v>10</v>
      </c>
      <c r="L40" s="119">
        <f t="shared" si="2"/>
        <v>1</v>
      </c>
      <c r="M40" s="116" t="s">
        <v>14</v>
      </c>
      <c r="N40" s="158">
        <f t="shared" si="3"/>
        <v>0</v>
      </c>
    </row>
    <row r="41" spans="1:14" s="2" customFormat="1" ht="24">
      <c r="A41" s="127" t="s">
        <v>18</v>
      </c>
      <c r="B41" s="128" t="s">
        <v>90</v>
      </c>
      <c r="C41" s="124"/>
      <c r="D41" s="129">
        <v>0</v>
      </c>
      <c r="E41" s="130" t="s">
        <v>9</v>
      </c>
      <c r="F41" s="129">
        <v>3567</v>
      </c>
      <c r="G41" s="116" t="s">
        <v>10</v>
      </c>
      <c r="H41" s="117">
        <f t="shared" si="0"/>
        <v>56</v>
      </c>
      <c r="I41" s="116"/>
      <c r="J41" s="118" t="str">
        <f t="shared" si="1"/>
        <v>Quadratmeter Wohn-/Nutzfläche</v>
      </c>
      <c r="K41" s="116" t="s">
        <v>10</v>
      </c>
      <c r="L41" s="119">
        <f t="shared" si="2"/>
        <v>1</v>
      </c>
      <c r="M41" s="116" t="s">
        <v>14</v>
      </c>
      <c r="N41" s="158">
        <f t="shared" si="3"/>
        <v>0</v>
      </c>
    </row>
    <row r="42" spans="1:14" s="2" customFormat="1" ht="24">
      <c r="A42" s="127" t="s">
        <v>18</v>
      </c>
      <c r="B42" s="128" t="s">
        <v>91</v>
      </c>
      <c r="C42" s="124"/>
      <c r="D42" s="129">
        <v>0</v>
      </c>
      <c r="E42" s="130" t="s">
        <v>9</v>
      </c>
      <c r="F42" s="129">
        <v>3567</v>
      </c>
      <c r="G42" s="116" t="s">
        <v>10</v>
      </c>
      <c r="H42" s="117">
        <f t="shared" si="0"/>
        <v>56</v>
      </c>
      <c r="I42" s="116"/>
      <c r="J42" s="118" t="str">
        <f t="shared" si="1"/>
        <v>Quadratmeter Wohn-/Nutzfläche</v>
      </c>
      <c r="K42" s="116" t="s">
        <v>10</v>
      </c>
      <c r="L42" s="119">
        <f t="shared" si="2"/>
        <v>1</v>
      </c>
      <c r="M42" s="116" t="s">
        <v>14</v>
      </c>
      <c r="N42" s="158">
        <f t="shared" si="3"/>
        <v>0</v>
      </c>
    </row>
    <row r="43" spans="1:14" s="2" customFormat="1" ht="24">
      <c r="A43" s="127" t="s">
        <v>18</v>
      </c>
      <c r="B43" s="128" t="s">
        <v>92</v>
      </c>
      <c r="C43" s="124"/>
      <c r="D43" s="129">
        <v>0</v>
      </c>
      <c r="E43" s="130" t="s">
        <v>9</v>
      </c>
      <c r="F43" s="129">
        <v>3567</v>
      </c>
      <c r="G43" s="116" t="s">
        <v>10</v>
      </c>
      <c r="H43" s="117">
        <f t="shared" si="0"/>
        <v>56</v>
      </c>
      <c r="I43" s="116"/>
      <c r="J43" s="118" t="str">
        <f t="shared" si="1"/>
        <v>Quadratmeter Wohn-/Nutzfläche</v>
      </c>
      <c r="K43" s="116" t="s">
        <v>10</v>
      </c>
      <c r="L43" s="119">
        <f t="shared" si="2"/>
        <v>1</v>
      </c>
      <c r="M43" s="116" t="s">
        <v>14</v>
      </c>
      <c r="N43" s="158">
        <f t="shared" si="3"/>
        <v>0</v>
      </c>
    </row>
    <row r="44" spans="1:14" s="2" customFormat="1" ht="24">
      <c r="A44" s="127" t="s">
        <v>18</v>
      </c>
      <c r="B44" s="128" t="s">
        <v>94</v>
      </c>
      <c r="C44" s="124"/>
      <c r="D44" s="129">
        <v>0</v>
      </c>
      <c r="E44" s="130" t="s">
        <v>9</v>
      </c>
      <c r="F44" s="129">
        <v>3567</v>
      </c>
      <c r="G44" s="116" t="s">
        <v>10</v>
      </c>
      <c r="H44" s="117">
        <f t="shared" si="0"/>
        <v>56</v>
      </c>
      <c r="I44" s="116"/>
      <c r="J44" s="118" t="str">
        <f t="shared" si="1"/>
        <v>Quadratmeter Wohn-/Nutzfläche</v>
      </c>
      <c r="K44" s="116" t="s">
        <v>10</v>
      </c>
      <c r="L44" s="119">
        <f t="shared" si="2"/>
        <v>1</v>
      </c>
      <c r="M44" s="116" t="s">
        <v>14</v>
      </c>
      <c r="N44" s="158">
        <f t="shared" si="3"/>
        <v>0</v>
      </c>
    </row>
    <row r="45" spans="1:14" s="2" customFormat="1" ht="24">
      <c r="A45" s="127" t="s">
        <v>18</v>
      </c>
      <c r="B45" s="128" t="s">
        <v>91</v>
      </c>
      <c r="C45" s="124"/>
      <c r="D45" s="129">
        <v>0</v>
      </c>
      <c r="E45" s="130" t="s">
        <v>9</v>
      </c>
      <c r="F45" s="129">
        <v>3567</v>
      </c>
      <c r="G45" s="116" t="s">
        <v>10</v>
      </c>
      <c r="H45" s="117">
        <f t="shared" si="0"/>
        <v>56</v>
      </c>
      <c r="I45" s="116"/>
      <c r="J45" s="118" t="str">
        <f t="shared" si="1"/>
        <v>Quadratmeter Wohn-/Nutzfläche</v>
      </c>
      <c r="K45" s="116" t="s">
        <v>10</v>
      </c>
      <c r="L45" s="119">
        <f t="shared" si="2"/>
        <v>1</v>
      </c>
      <c r="M45" s="116" t="s">
        <v>14</v>
      </c>
      <c r="N45" s="158">
        <f t="shared" si="3"/>
        <v>0</v>
      </c>
    </row>
    <row r="46" spans="1:14" s="2" customFormat="1" ht="24">
      <c r="A46" s="127" t="s">
        <v>18</v>
      </c>
      <c r="B46" s="128" t="s">
        <v>91</v>
      </c>
      <c r="C46" s="124"/>
      <c r="D46" s="129">
        <v>0</v>
      </c>
      <c r="E46" s="130" t="s">
        <v>9</v>
      </c>
      <c r="F46" s="129">
        <v>3567</v>
      </c>
      <c r="G46" s="116" t="s">
        <v>10</v>
      </c>
      <c r="H46" s="117">
        <f t="shared" si="0"/>
        <v>56</v>
      </c>
      <c r="I46" s="116"/>
      <c r="J46" s="118" t="str">
        <f t="shared" si="1"/>
        <v>Quadratmeter Wohn-/Nutzfläche</v>
      </c>
      <c r="K46" s="116" t="s">
        <v>10</v>
      </c>
      <c r="L46" s="119">
        <f t="shared" si="2"/>
        <v>1</v>
      </c>
      <c r="M46" s="116" t="s">
        <v>14</v>
      </c>
      <c r="N46" s="158">
        <f t="shared" si="3"/>
        <v>0</v>
      </c>
    </row>
    <row r="47" spans="1:14" s="2" customFormat="1" ht="24">
      <c r="A47" s="127" t="s">
        <v>18</v>
      </c>
      <c r="B47" s="128" t="s">
        <v>91</v>
      </c>
      <c r="C47" s="124"/>
      <c r="D47" s="129">
        <v>0</v>
      </c>
      <c r="E47" s="130" t="s">
        <v>9</v>
      </c>
      <c r="F47" s="129">
        <v>3567</v>
      </c>
      <c r="G47" s="116" t="s">
        <v>10</v>
      </c>
      <c r="H47" s="117">
        <f t="shared" si="0"/>
        <v>56</v>
      </c>
      <c r="I47" s="116"/>
      <c r="J47" s="118" t="str">
        <f t="shared" si="1"/>
        <v>Quadratmeter Wohn-/Nutzfläche</v>
      </c>
      <c r="K47" s="116" t="s">
        <v>10</v>
      </c>
      <c r="L47" s="119">
        <f t="shared" si="2"/>
        <v>1</v>
      </c>
      <c r="M47" s="116" t="s">
        <v>14</v>
      </c>
      <c r="N47" s="158">
        <f t="shared" si="3"/>
        <v>0</v>
      </c>
    </row>
    <row r="48" spans="1:14" s="2" customFormat="1" ht="24">
      <c r="A48" s="127" t="s">
        <v>18</v>
      </c>
      <c r="B48" s="128" t="s">
        <v>91</v>
      </c>
      <c r="C48" s="124"/>
      <c r="D48" s="129">
        <v>0</v>
      </c>
      <c r="E48" s="130" t="s">
        <v>9</v>
      </c>
      <c r="F48" s="129">
        <v>3567</v>
      </c>
      <c r="G48" s="116" t="s">
        <v>10</v>
      </c>
      <c r="H48" s="117">
        <f t="shared" si="0"/>
        <v>56</v>
      </c>
      <c r="I48" s="116"/>
      <c r="J48" s="118" t="str">
        <f t="shared" si="1"/>
        <v>Quadratmeter Wohn-/Nutzfläche</v>
      </c>
      <c r="K48" s="116" t="s">
        <v>10</v>
      </c>
      <c r="L48" s="119">
        <f t="shared" si="2"/>
        <v>1</v>
      </c>
      <c r="M48" s="116" t="s">
        <v>14</v>
      </c>
      <c r="N48" s="158">
        <f t="shared" si="3"/>
        <v>0</v>
      </c>
    </row>
    <row r="49" spans="1:14" s="2" customFormat="1" ht="24">
      <c r="A49" s="127" t="s">
        <v>18</v>
      </c>
      <c r="B49" s="128" t="s">
        <v>91</v>
      </c>
      <c r="C49" s="124"/>
      <c r="D49" s="129">
        <v>0</v>
      </c>
      <c r="E49" s="130" t="s">
        <v>9</v>
      </c>
      <c r="F49" s="129">
        <v>3567</v>
      </c>
      <c r="G49" s="116" t="s">
        <v>10</v>
      </c>
      <c r="H49" s="117">
        <f t="shared" si="0"/>
        <v>56</v>
      </c>
      <c r="I49" s="116"/>
      <c r="J49" s="118" t="str">
        <f t="shared" si="1"/>
        <v>Quadratmeter Wohn-/Nutzfläche</v>
      </c>
      <c r="K49" s="116" t="s">
        <v>10</v>
      </c>
      <c r="L49" s="119">
        <f t="shared" si="2"/>
        <v>1</v>
      </c>
      <c r="M49" s="116" t="s">
        <v>14</v>
      </c>
      <c r="N49" s="158">
        <f t="shared" si="3"/>
        <v>0</v>
      </c>
    </row>
    <row r="50" spans="1:14" s="2" customFormat="1" ht="24">
      <c r="A50" s="127" t="s">
        <v>18</v>
      </c>
      <c r="B50" s="128" t="s">
        <v>91</v>
      </c>
      <c r="C50" s="124"/>
      <c r="D50" s="129">
        <v>0</v>
      </c>
      <c r="E50" s="130" t="s">
        <v>9</v>
      </c>
      <c r="F50" s="129">
        <v>3567</v>
      </c>
      <c r="G50" s="116" t="s">
        <v>10</v>
      </c>
      <c r="H50" s="117">
        <f t="shared" si="0"/>
        <v>56</v>
      </c>
      <c r="I50" s="116"/>
      <c r="J50" s="118" t="str">
        <f t="shared" si="1"/>
        <v>Quadratmeter Wohn-/Nutzfläche</v>
      </c>
      <c r="K50" s="116" t="s">
        <v>10</v>
      </c>
      <c r="L50" s="119">
        <f t="shared" si="2"/>
        <v>1</v>
      </c>
      <c r="M50" s="116" t="s">
        <v>14</v>
      </c>
      <c r="N50" s="158">
        <f t="shared" si="3"/>
        <v>0</v>
      </c>
    </row>
    <row r="51" spans="1:14" s="2" customFormat="1" ht="24">
      <c r="A51" s="127" t="s">
        <v>18</v>
      </c>
      <c r="B51" s="128" t="s">
        <v>91</v>
      </c>
      <c r="C51" s="124"/>
      <c r="D51" s="129">
        <v>0</v>
      </c>
      <c r="E51" s="130" t="s">
        <v>9</v>
      </c>
      <c r="F51" s="129">
        <v>3567</v>
      </c>
      <c r="G51" s="116" t="s">
        <v>10</v>
      </c>
      <c r="H51" s="117">
        <f t="shared" si="0"/>
        <v>56</v>
      </c>
      <c r="I51" s="116"/>
      <c r="J51" s="118" t="str">
        <f t="shared" si="1"/>
        <v>Quadratmeter Wohn-/Nutzfläche</v>
      </c>
      <c r="K51" s="116" t="s">
        <v>10</v>
      </c>
      <c r="L51" s="119">
        <f t="shared" si="2"/>
        <v>1</v>
      </c>
      <c r="M51" s="116" t="s">
        <v>14</v>
      </c>
      <c r="N51" s="158">
        <f t="shared" si="3"/>
        <v>0</v>
      </c>
    </row>
    <row r="52" spans="1:14" s="5" customFormat="1" ht="24">
      <c r="A52" s="131" t="s">
        <v>18</v>
      </c>
      <c r="B52" s="132" t="s">
        <v>91</v>
      </c>
      <c r="C52" s="133"/>
      <c r="D52" s="134">
        <v>0</v>
      </c>
      <c r="E52" s="135" t="s">
        <v>9</v>
      </c>
      <c r="F52" s="134">
        <v>3567</v>
      </c>
      <c r="G52" s="120" t="s">
        <v>10</v>
      </c>
      <c r="H52" s="121">
        <f t="shared" si="0"/>
        <v>56</v>
      </c>
      <c r="I52" s="120"/>
      <c r="J52" s="122" t="str">
        <f t="shared" si="1"/>
        <v>Quadratmeter Wohn-/Nutzfläche</v>
      </c>
      <c r="K52" s="120" t="s">
        <v>10</v>
      </c>
      <c r="L52" s="123">
        <f t="shared" si="2"/>
        <v>1</v>
      </c>
      <c r="M52" s="120" t="s">
        <v>14</v>
      </c>
      <c r="N52" s="159">
        <f t="shared" si="3"/>
        <v>0</v>
      </c>
    </row>
    <row r="53" spans="1:14" s="37" customFormat="1" ht="5.25" customHeight="1" thickBot="1">
      <c r="A53" s="51"/>
      <c r="B53" s="51"/>
      <c r="C53" s="51"/>
      <c r="D53" s="52"/>
      <c r="E53" s="53"/>
      <c r="F53" s="52"/>
      <c r="G53" s="51"/>
      <c r="H53" s="54"/>
      <c r="I53" s="51"/>
      <c r="J53" s="55"/>
      <c r="K53" s="51"/>
      <c r="L53" s="56"/>
      <c r="M53" s="51"/>
      <c r="N53" s="79"/>
    </row>
    <row r="54" spans="1:14" ht="13.5" thickTop="1">
      <c r="A54" s="96" t="s">
        <v>30</v>
      </c>
      <c r="B54" s="96"/>
      <c r="C54" s="96"/>
      <c r="D54" s="97"/>
      <c r="E54" s="98"/>
      <c r="F54" s="97"/>
      <c r="G54" s="96"/>
      <c r="H54" s="99"/>
      <c r="I54" s="96"/>
      <c r="J54" s="96"/>
      <c r="K54" s="96"/>
      <c r="L54" s="100" t="str">
        <f>+währung</f>
        <v>EURO</v>
      </c>
      <c r="M54" s="96"/>
      <c r="N54" s="160">
        <f>SUM(N25:N52)</f>
        <v>-1227.61</v>
      </c>
    </row>
    <row r="55" spans="1:14" ht="13.5" thickBot="1">
      <c r="A55" s="57" t="s">
        <v>31</v>
      </c>
      <c r="B55" s="57"/>
      <c r="C55" s="57"/>
      <c r="D55" s="58"/>
      <c r="E55" s="59"/>
      <c r="G55" s="57"/>
      <c r="H55" s="58" t="s">
        <v>32</v>
      </c>
      <c r="I55" s="57"/>
      <c r="J55" s="10"/>
      <c r="K55" s="57"/>
      <c r="L55" s="60" t="str">
        <f>+währung</f>
        <v>EURO</v>
      </c>
      <c r="M55" s="57"/>
      <c r="N55" s="73">
        <v>0</v>
      </c>
    </row>
    <row r="56" spans="1:14" ht="13.5" thickBot="1">
      <c r="A56" s="156" t="s">
        <v>65</v>
      </c>
      <c r="B56" s="61"/>
      <c r="C56" s="61"/>
      <c r="D56" s="62"/>
      <c r="E56" s="63"/>
      <c r="F56" s="62"/>
      <c r="G56" s="61"/>
      <c r="H56" s="64"/>
      <c r="I56" s="61"/>
      <c r="J56" s="61"/>
      <c r="K56" s="61"/>
      <c r="L56" s="65" t="str">
        <f>+währung</f>
        <v>EURO</v>
      </c>
      <c r="M56" s="61"/>
      <c r="N56" s="74">
        <v>600</v>
      </c>
    </row>
    <row r="57" spans="1:14" ht="13.5" thickBot="1">
      <c r="A57" s="18" t="s">
        <v>33</v>
      </c>
      <c r="J57" s="66" t="str">
        <f>+IF(N57&lt;0,"Nachzahlung","Guthaben")</f>
        <v>Nachzahlung</v>
      </c>
      <c r="K57" s="67"/>
      <c r="L57" s="68" t="str">
        <f>+währung</f>
        <v>EURO</v>
      </c>
      <c r="M57" s="67"/>
      <c r="N57" s="161">
        <f>SUM(N54:N56)</f>
        <v>-627.61</v>
      </c>
    </row>
    <row r="58" spans="1:14" ht="12.75">
      <c r="A58" s="94">
        <f>+IF(N58&lt;&gt;0,"Aktueller Stand Ihres Mietekontos","")</f>
      </c>
      <c r="J58" s="26"/>
      <c r="K58" s="26"/>
      <c r="L58" s="69"/>
      <c r="M58" s="26"/>
      <c r="N58" s="162">
        <v>0</v>
      </c>
    </row>
    <row r="59" spans="1:14" ht="12.75">
      <c r="A59" s="18" t="s">
        <v>76</v>
      </c>
      <c r="F59" s="18">
        <f>+IF(H59="","","EURO:")</f>
      </c>
      <c r="H59" s="18">
        <f>+IF(währung="DM",ROUND(N59/1.95583,2),"")</f>
      </c>
      <c r="J59" s="26" t="str">
        <f>+IF(N59&gt;0,"Guthaben","Nachzahlung")</f>
        <v>Nachzahlung</v>
      </c>
      <c r="K59" s="26"/>
      <c r="L59" s="69" t="str">
        <f>+währung</f>
        <v>EURO</v>
      </c>
      <c r="M59" s="26"/>
      <c r="N59" s="110">
        <f>SUM(N57:N58)</f>
        <v>-627.61</v>
      </c>
    </row>
    <row r="60" spans="1:14" ht="31.5" customHeight="1">
      <c r="A60" s="178" t="s">
        <v>52</v>
      </c>
      <c r="B60" s="178"/>
      <c r="C60" s="178"/>
      <c r="D60" s="178"/>
      <c r="E60" s="178"/>
      <c r="F60" s="178"/>
      <c r="G60" s="178"/>
      <c r="H60" s="178"/>
      <c r="I60" s="178"/>
      <c r="J60" s="178"/>
      <c r="K60" s="179"/>
      <c r="L60" s="179"/>
      <c r="M60" s="179"/>
      <c r="N60" s="179"/>
    </row>
    <row r="61" spans="1:14" ht="12.75">
      <c r="A61" s="178"/>
      <c r="B61" s="178"/>
      <c r="C61" s="178"/>
      <c r="D61" s="178"/>
      <c r="E61" s="178"/>
      <c r="F61" s="178"/>
      <c r="G61" s="178"/>
      <c r="H61" s="178"/>
      <c r="I61" s="178"/>
      <c r="J61" s="178"/>
      <c r="K61" s="179"/>
      <c r="L61" s="179"/>
      <c r="M61" s="179"/>
      <c r="N61" s="179"/>
    </row>
    <row r="62" spans="1:14" ht="25.5" customHeight="1">
      <c r="A62" s="178" t="str">
        <f>+IF(N59&lt;0,"Bitte zahlen Sie die Nachzahlung innerhalb eines Monats seit Datum dieses Schreibens auf das Ihnen bekannte Mietenkonto ein","Das Guthaben zahlen wir nach Ablauf eines Monats aus, wenn uns Ihre Bankverbindung bekannt ist. Geben Sie uns ggf. Ihre Bankverbindung bekannt.")</f>
        <v>Bitte zahlen Sie die Nachzahlung innerhalb eines Monats seit Datum dieses Schreibens auf das Ihnen bekannte Mietenkonto ein</v>
      </c>
      <c r="B62" s="178"/>
      <c r="C62" s="178"/>
      <c r="D62" s="178"/>
      <c r="E62" s="178"/>
      <c r="F62" s="178"/>
      <c r="G62" s="178"/>
      <c r="H62" s="178"/>
      <c r="I62" s="178"/>
      <c r="J62" s="178"/>
      <c r="K62" s="179"/>
      <c r="L62" s="179"/>
      <c r="M62" s="179"/>
      <c r="N62" s="179"/>
    </row>
    <row r="63" ht="12.75"/>
    <row r="64" spans="1:4" ht="12.75">
      <c r="A64" s="124" t="s">
        <v>61</v>
      </c>
      <c r="B64" s="125"/>
      <c r="C64" s="125"/>
      <c r="D64" s="126"/>
    </row>
    <row r="65" spans="1:4" ht="24" customHeight="1">
      <c r="A65" s="124" t="s">
        <v>62</v>
      </c>
      <c r="B65" s="125"/>
      <c r="C65" s="125"/>
      <c r="D65" s="126"/>
    </row>
    <row r="66" ht="12.75"/>
    <row r="67" ht="12.75">
      <c r="A67" s="40" t="s">
        <v>128</v>
      </c>
    </row>
    <row r="68" spans="1:4" ht="12.75">
      <c r="A68" s="84" t="s">
        <v>95</v>
      </c>
      <c r="D68" s="19" t="str">
        <f>+A10</f>
        <v>Herbert Mustermeiser</v>
      </c>
    </row>
    <row r="69" spans="1:4" ht="12.75">
      <c r="A69" s="18" t="s">
        <v>70</v>
      </c>
      <c r="D69" s="19" t="str">
        <f>+D8</f>
        <v>48.001.01</v>
      </c>
    </row>
    <row r="70" spans="1:12" ht="12.75">
      <c r="A70" s="18" t="s">
        <v>129</v>
      </c>
      <c r="J70" s="38" t="s">
        <v>74</v>
      </c>
      <c r="L70" s="19">
        <f>+IF(währung="DM",ROUND(N54/1.95583/Prozentanteil*1,2),ROUND(N54/Prozentanteil*1,2))</f>
        <v>-1227.61</v>
      </c>
    </row>
    <row r="71" spans="1:12" ht="12.75">
      <c r="A71" s="163" t="s">
        <v>97</v>
      </c>
      <c r="B71" s="163"/>
      <c r="C71" s="163"/>
      <c r="D71" s="164"/>
      <c r="E71" s="165"/>
      <c r="F71" s="164"/>
      <c r="G71" s="163"/>
      <c r="H71" s="166">
        <v>0.015</v>
      </c>
      <c r="I71" s="163"/>
      <c r="J71" s="177" t="s">
        <v>74</v>
      </c>
      <c r="K71" s="163"/>
      <c r="L71" s="163">
        <f>+ROUND(L70*H71,2)</f>
        <v>-18.41</v>
      </c>
    </row>
    <row r="72" spans="1:12" ht="12.75">
      <c r="A72" s="18" t="s">
        <v>98</v>
      </c>
      <c r="J72" s="38" t="s">
        <v>74</v>
      </c>
      <c r="L72" s="19">
        <f>+SUM(L70:L71)</f>
        <v>-1246.02</v>
      </c>
    </row>
    <row r="73" spans="1:12" ht="12.75">
      <c r="A73" s="18" t="s">
        <v>99</v>
      </c>
      <c r="J73" s="38" t="s">
        <v>74</v>
      </c>
      <c r="L73" s="170">
        <f>-ROUND(L72/12,0)</f>
        <v>104</v>
      </c>
    </row>
    <row r="74" spans="1:10" ht="12.75">
      <c r="A74" s="18" t="s">
        <v>100</v>
      </c>
      <c r="J74" s="176" t="e">
        <f>+_XLL.MONATSENDE(L18,1)+1</f>
        <v>#NAME?</v>
      </c>
    </row>
    <row r="75" ht="12.75"/>
    <row r="76" ht="12.75"/>
    <row r="77" ht="12.75"/>
    <row r="78" ht="12.75"/>
    <row r="79" ht="12.75"/>
    <row r="80" ht="12.75"/>
  </sheetData>
  <sheetProtection autoFilter="0"/>
  <autoFilter ref="A24:N52"/>
  <mergeCells count="6">
    <mergeCell ref="A60:N60"/>
    <mergeCell ref="A61:N61"/>
    <mergeCell ref="A62:N62"/>
    <mergeCell ref="A1:N1"/>
    <mergeCell ref="M3:N3"/>
    <mergeCell ref="L18:N18"/>
  </mergeCells>
  <printOptions/>
  <pageMargins left="0.75" right="0.75" top="0.53" bottom="0.79" header="0.4921259845" footer="0.4921259845"/>
  <pageSetup fitToHeight="1" fitToWidth="1" orientation="portrait" paperSize="9" scale="70" r:id="rId3"/>
  <headerFooter alignWithMargins="0">
    <oddFooter>&amp;L&amp;F/&amp;D
(c) 2002 DomoConzept GmbH, http://www.dima.de&amp;R&amp;9Diese Abrechnung wurde maschinell erstellt und ist deshalb ohne Unterschrift gültig.</oddFooter>
  </headerFooter>
  <legacyDrawing r:id="rId2"/>
</worksheet>
</file>

<file path=xl/worksheets/sheet2.xml><?xml version="1.0" encoding="utf-8"?>
<worksheet xmlns="http://schemas.openxmlformats.org/spreadsheetml/2006/main" xmlns:r="http://schemas.openxmlformats.org/officeDocument/2006/relationships">
  <sheetPr codeName="Tabelle11">
    <pageSetUpPr fitToPage="1"/>
  </sheetPr>
  <dimension ref="A1:O83"/>
  <sheetViews>
    <sheetView showZeros="0" tabSelected="1" workbookViewId="0" topLeftCell="A40">
      <selection activeCell="L19" sqref="L19"/>
    </sheetView>
  </sheetViews>
  <sheetFormatPr defaultColWidth="11.421875" defaultRowHeight="12.75"/>
  <cols>
    <col min="1" max="1" width="2.8515625" style="18" customWidth="1"/>
    <col min="2" max="2" width="26.8515625" style="18" customWidth="1"/>
    <col min="3" max="3" width="2.140625" style="18" customWidth="1"/>
    <col min="4" max="4" width="10.7109375" style="19" customWidth="1"/>
    <col min="5" max="5" width="1.7109375" style="20" customWidth="1"/>
    <col min="6" max="6" width="10.421875" style="19" customWidth="1"/>
    <col min="7" max="7" width="3.140625" style="18" customWidth="1"/>
    <col min="8" max="8" width="10.00390625" style="39" customWidth="1"/>
    <col min="9" max="9" width="2.421875" style="18" customWidth="1"/>
    <col min="10" max="10" width="22.8515625" style="18" customWidth="1"/>
    <col min="11" max="11" width="1.57421875" style="18" customWidth="1"/>
    <col min="12" max="12" width="9.00390625" style="38" customWidth="1"/>
    <col min="13" max="13" width="3.140625" style="18" customWidth="1"/>
    <col min="14" max="14" width="9.7109375" style="18" customWidth="1"/>
    <col min="15" max="16384" width="11.421875" style="18" customWidth="1"/>
  </cols>
  <sheetData>
    <row r="1" spans="1:15" ht="51" customHeight="1">
      <c r="A1" s="180" t="s">
        <v>51</v>
      </c>
      <c r="B1" s="184"/>
      <c r="C1" s="184"/>
      <c r="D1" s="184"/>
      <c r="E1" s="184"/>
      <c r="F1" s="184"/>
      <c r="G1" s="184"/>
      <c r="H1" s="184"/>
      <c r="I1" s="184"/>
      <c r="J1" s="184"/>
      <c r="K1" s="184"/>
      <c r="L1" s="184"/>
      <c r="M1" s="184"/>
      <c r="N1" s="184"/>
      <c r="O1" s="95"/>
    </row>
    <row r="2" ht="12.75"/>
    <row r="3" spans="6:14" ht="27" customHeight="1">
      <c r="F3" s="21"/>
      <c r="H3" s="25"/>
      <c r="I3" s="26" t="s">
        <v>41</v>
      </c>
      <c r="J3" s="26" t="s">
        <v>44</v>
      </c>
      <c r="K3" s="26"/>
      <c r="L3" s="27" t="s">
        <v>16</v>
      </c>
      <c r="M3" s="182" t="s">
        <v>39</v>
      </c>
      <c r="N3" s="182"/>
    </row>
    <row r="4" spans="8:14" ht="12.75">
      <c r="H4" s="28"/>
      <c r="I4" s="29" t="s">
        <v>17</v>
      </c>
      <c r="J4" s="136" t="s">
        <v>50</v>
      </c>
      <c r="K4" s="136"/>
      <c r="L4" s="16">
        <v>1</v>
      </c>
      <c r="M4" s="143" t="s">
        <v>40</v>
      </c>
      <c r="N4" s="30"/>
    </row>
    <row r="5" spans="8:14" ht="12.75">
      <c r="H5" s="28"/>
      <c r="I5" s="31" t="s">
        <v>18</v>
      </c>
      <c r="J5" s="137" t="s">
        <v>13</v>
      </c>
      <c r="K5" s="153"/>
      <c r="L5" s="12">
        <v>10</v>
      </c>
      <c r="M5" s="133" t="s">
        <v>40</v>
      </c>
      <c r="N5" s="32"/>
    </row>
    <row r="6" spans="8:14" ht="12.75">
      <c r="H6" s="28"/>
      <c r="I6" s="31" t="s">
        <v>19</v>
      </c>
      <c r="J6" s="137" t="s">
        <v>46</v>
      </c>
      <c r="K6" s="153"/>
      <c r="L6" s="12">
        <v>50</v>
      </c>
      <c r="M6" s="133" t="s">
        <v>40</v>
      </c>
      <c r="N6" s="32"/>
    </row>
    <row r="7" spans="1:14" ht="12.75">
      <c r="A7" s="105" t="s">
        <v>77</v>
      </c>
      <c r="B7" s="24"/>
      <c r="C7" s="24"/>
      <c r="D7" s="106" t="s">
        <v>78</v>
      </c>
      <c r="E7" s="92"/>
      <c r="H7" s="28"/>
      <c r="I7" s="31" t="s">
        <v>20</v>
      </c>
      <c r="J7" s="137" t="s">
        <v>43</v>
      </c>
      <c r="K7" s="153"/>
      <c r="L7" s="12">
        <v>1200</v>
      </c>
      <c r="M7" s="133" t="s">
        <v>45</v>
      </c>
      <c r="N7" s="32" t="s">
        <v>53</v>
      </c>
    </row>
    <row r="8" spans="1:14" ht="12.75">
      <c r="A8" s="4" t="s">
        <v>0</v>
      </c>
      <c r="B8" s="24"/>
      <c r="C8" s="24"/>
      <c r="D8" s="91"/>
      <c r="E8" s="92"/>
      <c r="H8" s="28"/>
      <c r="I8" s="31" t="s">
        <v>21</v>
      </c>
      <c r="J8" s="137" t="s">
        <v>47</v>
      </c>
      <c r="K8" s="153"/>
      <c r="L8" s="12">
        <v>60</v>
      </c>
      <c r="M8" s="133" t="s">
        <v>45</v>
      </c>
      <c r="N8" s="32"/>
    </row>
    <row r="9" spans="1:14" ht="12.75">
      <c r="A9" s="4" t="s">
        <v>1</v>
      </c>
      <c r="B9" s="24"/>
      <c r="C9" s="24"/>
      <c r="D9" s="91"/>
      <c r="E9" s="92"/>
      <c r="H9" s="28"/>
      <c r="I9" s="31" t="s">
        <v>22</v>
      </c>
      <c r="J9" s="137" t="s">
        <v>48</v>
      </c>
      <c r="K9" s="154"/>
      <c r="L9" s="12">
        <v>220</v>
      </c>
      <c r="M9" s="133" t="s">
        <v>45</v>
      </c>
      <c r="N9" s="32"/>
    </row>
    <row r="10" spans="1:14" ht="12.75">
      <c r="A10" s="4" t="s">
        <v>2</v>
      </c>
      <c r="B10" s="24"/>
      <c r="C10" s="24"/>
      <c r="D10" s="91"/>
      <c r="E10" s="92"/>
      <c r="H10" s="28"/>
      <c r="I10" s="31" t="s">
        <v>23</v>
      </c>
      <c r="J10" s="137" t="s">
        <v>49</v>
      </c>
      <c r="K10" s="154"/>
      <c r="L10" s="12">
        <v>250</v>
      </c>
      <c r="M10" s="133" t="s">
        <v>45</v>
      </c>
      <c r="N10" s="32" t="s">
        <v>53</v>
      </c>
    </row>
    <row r="11" spans="1:14" ht="12.75">
      <c r="A11" s="4"/>
      <c r="B11" s="24"/>
      <c r="C11" s="24"/>
      <c r="D11" s="91"/>
      <c r="E11" s="92"/>
      <c r="H11" s="28"/>
      <c r="I11" s="31" t="s">
        <v>24</v>
      </c>
      <c r="J11" s="137"/>
      <c r="K11" s="154"/>
      <c r="L11" s="12"/>
      <c r="M11" s="133"/>
      <c r="N11" s="32"/>
    </row>
    <row r="12" spans="1:14" ht="12.75">
      <c r="A12" s="4" t="s">
        <v>3</v>
      </c>
      <c r="B12" s="24"/>
      <c r="C12" s="24"/>
      <c r="D12" s="91"/>
      <c r="E12" s="92"/>
      <c r="H12" s="28"/>
      <c r="I12" s="31" t="s">
        <v>25</v>
      </c>
      <c r="J12" s="137"/>
      <c r="K12" s="154"/>
      <c r="L12" s="12"/>
      <c r="M12" s="133"/>
      <c r="N12" s="32"/>
    </row>
    <row r="13" spans="8:14" ht="12.75">
      <c r="H13" s="28"/>
      <c r="I13" s="31" t="s">
        <v>26</v>
      </c>
      <c r="J13" s="137"/>
      <c r="K13" s="154"/>
      <c r="L13" s="12"/>
      <c r="M13" s="133"/>
      <c r="N13" s="32"/>
    </row>
    <row r="14" spans="8:14" ht="12.75">
      <c r="H14" s="28"/>
      <c r="I14" s="31" t="s">
        <v>27</v>
      </c>
      <c r="J14" s="137"/>
      <c r="K14" s="154"/>
      <c r="L14" s="12"/>
      <c r="M14" s="133"/>
      <c r="N14" s="32"/>
    </row>
    <row r="15" spans="8:14" ht="12.75">
      <c r="H15" s="28"/>
      <c r="I15" s="31" t="s">
        <v>28</v>
      </c>
      <c r="J15" s="137"/>
      <c r="K15" s="154"/>
      <c r="L15" s="12"/>
      <c r="M15" s="133"/>
      <c r="N15" s="32"/>
    </row>
    <row r="16" spans="8:14" ht="12.75">
      <c r="H16" s="28"/>
      <c r="I16" s="33" t="s">
        <v>29</v>
      </c>
      <c r="J16" s="138"/>
      <c r="K16" s="155"/>
      <c r="L16" s="17"/>
      <c r="M16" s="144"/>
      <c r="N16" s="34"/>
    </row>
    <row r="17" spans="8:14" ht="12.75">
      <c r="H17" s="28"/>
      <c r="I17" s="25"/>
      <c r="J17" s="85"/>
      <c r="K17" s="86"/>
      <c r="L17" s="87"/>
      <c r="M17" s="88"/>
      <c r="N17" s="22"/>
    </row>
    <row r="18" spans="8:14" ht="12.75">
      <c r="H18" s="28"/>
      <c r="I18" s="25"/>
      <c r="J18" s="93" t="s">
        <v>63</v>
      </c>
      <c r="K18" s="86"/>
      <c r="L18" s="183">
        <f ca="1">TODAY()</f>
        <v>37653</v>
      </c>
      <c r="M18" s="183"/>
      <c r="N18" s="183"/>
    </row>
    <row r="19" spans="8:14" ht="12.75">
      <c r="H19" s="28"/>
      <c r="I19" s="25"/>
      <c r="J19" s="104" t="s">
        <v>75</v>
      </c>
      <c r="K19" s="86"/>
      <c r="L19" s="111" t="str">
        <f>+währung</f>
        <v>EURO</v>
      </c>
      <c r="M19" s="88"/>
      <c r="N19" s="22"/>
    </row>
    <row r="20" spans="8:14" ht="12.75">
      <c r="H20" s="28"/>
      <c r="I20" s="35"/>
      <c r="J20" s="28"/>
      <c r="K20" s="36"/>
      <c r="L20" s="35"/>
      <c r="M20" s="37"/>
      <c r="N20" s="22"/>
    </row>
    <row r="21" spans="1:14" ht="12.75">
      <c r="A21" s="145" t="s">
        <v>34</v>
      </c>
      <c r="B21" s="125"/>
      <c r="C21" s="125"/>
      <c r="D21" s="126"/>
      <c r="E21" s="148"/>
      <c r="F21" s="126"/>
      <c r="H21" s="25"/>
      <c r="M21" s="22"/>
      <c r="N21" s="22"/>
    </row>
    <row r="22" spans="1:6" ht="12.75">
      <c r="A22" s="145" t="s">
        <v>38</v>
      </c>
      <c r="B22" s="125"/>
      <c r="C22" s="125"/>
      <c r="D22" s="6">
        <v>1</v>
      </c>
      <c r="E22" s="148"/>
      <c r="F22" s="126"/>
    </row>
    <row r="23" ht="12.75">
      <c r="A23" s="40" t="s">
        <v>4</v>
      </c>
    </row>
    <row r="24" spans="2:14" ht="12.75">
      <c r="B24" s="19" t="s">
        <v>5</v>
      </c>
      <c r="C24" s="20"/>
      <c r="D24" s="147">
        <v>36161</v>
      </c>
      <c r="E24" s="41"/>
      <c r="F24" s="42" t="s">
        <v>6</v>
      </c>
      <c r="G24" s="20"/>
      <c r="H24" s="146">
        <v>36525</v>
      </c>
      <c r="I24" s="20"/>
      <c r="J24" s="20"/>
      <c r="K24" s="41"/>
      <c r="L24" s="43"/>
      <c r="M24" s="20"/>
      <c r="N24" s="20"/>
    </row>
    <row r="25" spans="2:12" ht="12.75">
      <c r="B25" s="18" t="s">
        <v>42</v>
      </c>
      <c r="D25" s="7">
        <v>36342</v>
      </c>
      <c r="E25" s="41"/>
      <c r="F25" s="42" t="s">
        <v>6</v>
      </c>
      <c r="G25" s="20"/>
      <c r="H25" s="8">
        <v>36463</v>
      </c>
      <c r="I25" s="41"/>
      <c r="J25" s="43" t="s">
        <v>7</v>
      </c>
      <c r="K25" s="20"/>
      <c r="L25" s="43">
        <f>+ROUND((MieterBis-MieterVon)/(ReJahrBis-ReJahrVon),4)</f>
        <v>0.3324</v>
      </c>
    </row>
    <row r="26" spans="1:14" s="48" customFormat="1" ht="39" thickBot="1">
      <c r="A26" s="44" t="s">
        <v>41</v>
      </c>
      <c r="B26" s="44" t="s">
        <v>8</v>
      </c>
      <c r="C26" s="44"/>
      <c r="D26" s="83" t="s">
        <v>54</v>
      </c>
      <c r="E26" s="46" t="s">
        <v>9</v>
      </c>
      <c r="F26" s="83" t="s">
        <v>36</v>
      </c>
      <c r="G26" s="44" t="s">
        <v>10</v>
      </c>
      <c r="H26" s="82" t="s">
        <v>11</v>
      </c>
      <c r="I26" s="44"/>
      <c r="J26" s="47"/>
      <c r="K26" s="44" t="s">
        <v>10</v>
      </c>
      <c r="L26" s="80" t="s">
        <v>37</v>
      </c>
      <c r="M26" s="44" t="s">
        <v>14</v>
      </c>
      <c r="N26" s="81" t="s">
        <v>55</v>
      </c>
    </row>
    <row r="27" spans="1:14" ht="24.75" customHeight="1">
      <c r="A27" s="124" t="s">
        <v>19</v>
      </c>
      <c r="B27" s="124" t="s">
        <v>12</v>
      </c>
      <c r="C27" s="124"/>
      <c r="D27" s="149">
        <v>-12000</v>
      </c>
      <c r="E27" s="151" t="s">
        <v>9</v>
      </c>
      <c r="F27" s="149">
        <v>100</v>
      </c>
      <c r="G27" s="18" t="s">
        <v>10</v>
      </c>
      <c r="H27" s="39">
        <f aca="true" t="shared" si="0" ref="H27:H54">+VLOOKUP(A27,Verteilertabelle,4,1)</f>
        <v>50</v>
      </c>
      <c r="J27" s="49" t="str">
        <f aca="true" t="shared" si="1" ref="J27:J54">+VLOOKUP(A27,Verteilertabelle,2)</f>
        <v>Qm Wohn-/Nutzfläche</v>
      </c>
      <c r="K27" s="18" t="s">
        <v>10</v>
      </c>
      <c r="L27" s="50">
        <f aca="true" t="shared" si="2" ref="L27:L54">+IF(VLOOKUP(A27,Verteilertabelle,5)="a",+Prozentanteil,1)</f>
        <v>0.3324</v>
      </c>
      <c r="M27" s="18" t="s">
        <v>14</v>
      </c>
      <c r="N27" s="72">
        <f aca="true" t="shared" si="3" ref="N27:N54">+ROUND(D27/F27*H27*L27,2)</f>
        <v>-1994.4</v>
      </c>
    </row>
    <row r="28" spans="1:14" ht="12.75">
      <c r="A28" s="124" t="s">
        <v>19</v>
      </c>
      <c r="B28" s="124" t="s">
        <v>72</v>
      </c>
      <c r="C28" s="124"/>
      <c r="D28" s="149">
        <v>-12000</v>
      </c>
      <c r="E28" s="151" t="s">
        <v>9</v>
      </c>
      <c r="F28" s="149">
        <v>3567</v>
      </c>
      <c r="G28" s="18" t="s">
        <v>10</v>
      </c>
      <c r="H28" s="39">
        <f t="shared" si="0"/>
        <v>50</v>
      </c>
      <c r="J28" s="49" t="str">
        <f t="shared" si="1"/>
        <v>Qm Wohn-/Nutzfläche</v>
      </c>
      <c r="K28" s="18" t="s">
        <v>10</v>
      </c>
      <c r="L28" s="50">
        <f t="shared" si="2"/>
        <v>0.3324</v>
      </c>
      <c r="M28" s="18" t="s">
        <v>14</v>
      </c>
      <c r="N28" s="72">
        <f t="shared" si="3"/>
        <v>-55.91</v>
      </c>
    </row>
    <row r="29" spans="1:14" ht="24">
      <c r="A29" s="124" t="s">
        <v>20</v>
      </c>
      <c r="B29" s="124" t="s">
        <v>73</v>
      </c>
      <c r="C29" s="124"/>
      <c r="D29" s="149">
        <v>-12000</v>
      </c>
      <c r="E29" s="151" t="s">
        <v>9</v>
      </c>
      <c r="F29" s="149">
        <v>3567</v>
      </c>
      <c r="G29" s="18" t="s">
        <v>10</v>
      </c>
      <c r="H29" s="39">
        <f t="shared" si="0"/>
        <v>1200</v>
      </c>
      <c r="J29" s="49" t="str">
        <f t="shared" si="1"/>
        <v>Heizkosten lt. Abrechnung</v>
      </c>
      <c r="K29" s="18" t="s">
        <v>10</v>
      </c>
      <c r="L29" s="50">
        <f t="shared" si="2"/>
        <v>1</v>
      </c>
      <c r="M29" s="18" t="s">
        <v>14</v>
      </c>
      <c r="N29" s="72">
        <f t="shared" si="3"/>
        <v>-4037.01</v>
      </c>
    </row>
    <row r="30" spans="1:14" ht="12.75">
      <c r="A30" s="124" t="s">
        <v>23</v>
      </c>
      <c r="B30" s="124" t="s">
        <v>64</v>
      </c>
      <c r="C30" s="124"/>
      <c r="D30" s="149">
        <v>-12000</v>
      </c>
      <c r="E30" s="151" t="s">
        <v>9</v>
      </c>
      <c r="F30" s="149">
        <v>3567</v>
      </c>
      <c r="G30" s="18" t="s">
        <v>10</v>
      </c>
      <c r="H30" s="39">
        <f t="shared" si="0"/>
        <v>250</v>
      </c>
      <c r="J30" s="49" t="str">
        <f t="shared" si="1"/>
        <v>Direktbelastung</v>
      </c>
      <c r="K30" s="18" t="s">
        <v>10</v>
      </c>
      <c r="L30" s="50">
        <f t="shared" si="2"/>
        <v>1</v>
      </c>
      <c r="M30" s="18" t="s">
        <v>14</v>
      </c>
      <c r="N30" s="72">
        <f t="shared" si="3"/>
        <v>-841.04</v>
      </c>
    </row>
    <row r="31" spans="1:14" ht="12.75">
      <c r="A31" s="124" t="s">
        <v>19</v>
      </c>
      <c r="B31" s="124" t="s">
        <v>79</v>
      </c>
      <c r="C31" s="124"/>
      <c r="D31" s="149">
        <v>-12000</v>
      </c>
      <c r="E31" s="151" t="s">
        <v>9</v>
      </c>
      <c r="F31" s="149">
        <v>3567</v>
      </c>
      <c r="G31" s="18" t="s">
        <v>10</v>
      </c>
      <c r="H31" s="39">
        <f t="shared" si="0"/>
        <v>50</v>
      </c>
      <c r="J31" s="49" t="str">
        <f t="shared" si="1"/>
        <v>Qm Wohn-/Nutzfläche</v>
      </c>
      <c r="K31" s="18" t="s">
        <v>10</v>
      </c>
      <c r="L31" s="50">
        <f t="shared" si="2"/>
        <v>0.3324</v>
      </c>
      <c r="M31" s="18" t="s">
        <v>14</v>
      </c>
      <c r="N31" s="72">
        <f t="shared" si="3"/>
        <v>-55.91</v>
      </c>
    </row>
    <row r="32" spans="1:14" ht="12.75">
      <c r="A32" s="124" t="s">
        <v>18</v>
      </c>
      <c r="B32" s="124" t="s">
        <v>93</v>
      </c>
      <c r="C32" s="124"/>
      <c r="D32" s="149">
        <v>-12000</v>
      </c>
      <c r="E32" s="151" t="s">
        <v>9</v>
      </c>
      <c r="F32" s="149">
        <v>3567</v>
      </c>
      <c r="G32" s="18" t="s">
        <v>10</v>
      </c>
      <c r="H32" s="39">
        <f t="shared" si="0"/>
        <v>10</v>
      </c>
      <c r="J32" s="49" t="str">
        <f t="shared" si="1"/>
        <v>Miteigentumsanteile</v>
      </c>
      <c r="K32" s="18" t="s">
        <v>10</v>
      </c>
      <c r="L32" s="50">
        <f t="shared" si="2"/>
        <v>0.3324</v>
      </c>
      <c r="M32" s="18" t="s">
        <v>14</v>
      </c>
      <c r="N32" s="72">
        <f t="shared" si="3"/>
        <v>-11.18</v>
      </c>
    </row>
    <row r="33" spans="1:14" ht="12.75">
      <c r="A33" s="124" t="s">
        <v>18</v>
      </c>
      <c r="B33" s="124" t="s">
        <v>80</v>
      </c>
      <c r="C33" s="124"/>
      <c r="D33" s="149">
        <v>-12000</v>
      </c>
      <c r="E33" s="151" t="s">
        <v>9</v>
      </c>
      <c r="F33" s="149">
        <v>3567</v>
      </c>
      <c r="G33" s="18" t="s">
        <v>10</v>
      </c>
      <c r="H33" s="39">
        <f t="shared" si="0"/>
        <v>10</v>
      </c>
      <c r="J33" s="49" t="str">
        <f t="shared" si="1"/>
        <v>Miteigentumsanteile</v>
      </c>
      <c r="K33" s="18" t="s">
        <v>10</v>
      </c>
      <c r="L33" s="50">
        <f t="shared" si="2"/>
        <v>0.3324</v>
      </c>
      <c r="M33" s="18" t="s">
        <v>14</v>
      </c>
      <c r="N33" s="72">
        <f t="shared" si="3"/>
        <v>-11.18</v>
      </c>
    </row>
    <row r="34" spans="1:14" ht="12.75">
      <c r="A34" s="124" t="s">
        <v>18</v>
      </c>
      <c r="B34" s="124" t="s">
        <v>81</v>
      </c>
      <c r="C34" s="124"/>
      <c r="D34" s="149">
        <v>-12000</v>
      </c>
      <c r="E34" s="151" t="s">
        <v>9</v>
      </c>
      <c r="F34" s="149">
        <v>3567</v>
      </c>
      <c r="G34" s="18" t="s">
        <v>10</v>
      </c>
      <c r="H34" s="39">
        <f t="shared" si="0"/>
        <v>10</v>
      </c>
      <c r="J34" s="49" t="str">
        <f t="shared" si="1"/>
        <v>Miteigentumsanteile</v>
      </c>
      <c r="K34" s="18" t="s">
        <v>10</v>
      </c>
      <c r="L34" s="50">
        <f t="shared" si="2"/>
        <v>0.3324</v>
      </c>
      <c r="M34" s="18" t="s">
        <v>14</v>
      </c>
      <c r="N34" s="72">
        <f t="shared" si="3"/>
        <v>-11.18</v>
      </c>
    </row>
    <row r="35" spans="1:14" ht="12.75">
      <c r="A35" s="124" t="s">
        <v>18</v>
      </c>
      <c r="B35" s="124" t="s">
        <v>82</v>
      </c>
      <c r="C35" s="124"/>
      <c r="D35" s="149">
        <v>-12000</v>
      </c>
      <c r="E35" s="151" t="s">
        <v>9</v>
      </c>
      <c r="F35" s="149">
        <v>3567</v>
      </c>
      <c r="G35" s="18" t="s">
        <v>10</v>
      </c>
      <c r="H35" s="39">
        <f t="shared" si="0"/>
        <v>10</v>
      </c>
      <c r="J35" s="49" t="str">
        <f t="shared" si="1"/>
        <v>Miteigentumsanteile</v>
      </c>
      <c r="K35" s="18" t="s">
        <v>10</v>
      </c>
      <c r="L35" s="50">
        <f t="shared" si="2"/>
        <v>0.3324</v>
      </c>
      <c r="M35" s="18" t="s">
        <v>14</v>
      </c>
      <c r="N35" s="72">
        <f t="shared" si="3"/>
        <v>-11.18</v>
      </c>
    </row>
    <row r="36" spans="1:14" s="2" customFormat="1" ht="12.75">
      <c r="A36" s="124" t="s">
        <v>18</v>
      </c>
      <c r="B36" s="124" t="s">
        <v>83</v>
      </c>
      <c r="C36" s="124"/>
      <c r="D36" s="149">
        <v>0</v>
      </c>
      <c r="E36" s="151" t="s">
        <v>9</v>
      </c>
      <c r="F36" s="149">
        <v>3567</v>
      </c>
      <c r="G36" s="2" t="s">
        <v>10</v>
      </c>
      <c r="H36" s="3">
        <f t="shared" si="0"/>
        <v>10</v>
      </c>
      <c r="J36" s="1" t="str">
        <f t="shared" si="1"/>
        <v>Miteigentumsanteile</v>
      </c>
      <c r="K36" s="2" t="s">
        <v>10</v>
      </c>
      <c r="L36" s="9">
        <f t="shared" si="2"/>
        <v>0.3324</v>
      </c>
      <c r="M36" s="2" t="s">
        <v>14</v>
      </c>
      <c r="N36" s="77">
        <f t="shared" si="3"/>
        <v>0</v>
      </c>
    </row>
    <row r="37" spans="1:14" s="2" customFormat="1" ht="12.75">
      <c r="A37" s="124" t="s">
        <v>18</v>
      </c>
      <c r="B37" s="124" t="s">
        <v>84</v>
      </c>
      <c r="C37" s="124"/>
      <c r="D37" s="149">
        <v>0</v>
      </c>
      <c r="E37" s="151" t="s">
        <v>9</v>
      </c>
      <c r="F37" s="149">
        <v>3567</v>
      </c>
      <c r="G37" s="2" t="s">
        <v>10</v>
      </c>
      <c r="H37" s="3">
        <f t="shared" si="0"/>
        <v>10</v>
      </c>
      <c r="J37" s="1" t="str">
        <f t="shared" si="1"/>
        <v>Miteigentumsanteile</v>
      </c>
      <c r="K37" s="2" t="s">
        <v>10</v>
      </c>
      <c r="L37" s="9">
        <f t="shared" si="2"/>
        <v>0.3324</v>
      </c>
      <c r="M37" s="2" t="s">
        <v>14</v>
      </c>
      <c r="N37" s="77">
        <f t="shared" si="3"/>
        <v>0</v>
      </c>
    </row>
    <row r="38" spans="1:14" s="2" customFormat="1" ht="12.75">
      <c r="A38" s="124" t="s">
        <v>18</v>
      </c>
      <c r="B38" s="124" t="s">
        <v>85</v>
      </c>
      <c r="C38" s="124"/>
      <c r="D38" s="149">
        <v>0</v>
      </c>
      <c r="E38" s="151" t="s">
        <v>9</v>
      </c>
      <c r="F38" s="149">
        <v>3567</v>
      </c>
      <c r="G38" s="2" t="s">
        <v>10</v>
      </c>
      <c r="H38" s="3">
        <f t="shared" si="0"/>
        <v>10</v>
      </c>
      <c r="J38" s="1" t="str">
        <f t="shared" si="1"/>
        <v>Miteigentumsanteile</v>
      </c>
      <c r="K38" s="2" t="s">
        <v>10</v>
      </c>
      <c r="L38" s="9">
        <f t="shared" si="2"/>
        <v>0.3324</v>
      </c>
      <c r="M38" s="2" t="s">
        <v>14</v>
      </c>
      <c r="N38" s="77">
        <f t="shared" si="3"/>
        <v>0</v>
      </c>
    </row>
    <row r="39" spans="1:14" s="2" customFormat="1" ht="12.75">
      <c r="A39" s="124" t="s">
        <v>18</v>
      </c>
      <c r="B39" s="124" t="s">
        <v>86</v>
      </c>
      <c r="C39" s="124"/>
      <c r="D39" s="149">
        <v>0</v>
      </c>
      <c r="E39" s="151" t="s">
        <v>9</v>
      </c>
      <c r="F39" s="149">
        <v>3567</v>
      </c>
      <c r="G39" s="2" t="s">
        <v>10</v>
      </c>
      <c r="H39" s="3">
        <f t="shared" si="0"/>
        <v>10</v>
      </c>
      <c r="J39" s="1" t="str">
        <f t="shared" si="1"/>
        <v>Miteigentumsanteile</v>
      </c>
      <c r="K39" s="2" t="s">
        <v>10</v>
      </c>
      <c r="L39" s="9">
        <f t="shared" si="2"/>
        <v>0.3324</v>
      </c>
      <c r="M39" s="2" t="s">
        <v>14</v>
      </c>
      <c r="N39" s="77">
        <f t="shared" si="3"/>
        <v>0</v>
      </c>
    </row>
    <row r="40" spans="1:14" s="2" customFormat="1" ht="12.75">
      <c r="A40" s="124" t="s">
        <v>18</v>
      </c>
      <c r="B40" s="124" t="s">
        <v>87</v>
      </c>
      <c r="C40" s="124"/>
      <c r="D40" s="149">
        <v>0</v>
      </c>
      <c r="E40" s="151" t="s">
        <v>9</v>
      </c>
      <c r="F40" s="149">
        <v>3567</v>
      </c>
      <c r="G40" s="2" t="s">
        <v>10</v>
      </c>
      <c r="H40" s="3">
        <f t="shared" si="0"/>
        <v>10</v>
      </c>
      <c r="J40" s="1" t="str">
        <f t="shared" si="1"/>
        <v>Miteigentumsanteile</v>
      </c>
      <c r="K40" s="2" t="s">
        <v>10</v>
      </c>
      <c r="L40" s="9">
        <f t="shared" si="2"/>
        <v>0.3324</v>
      </c>
      <c r="M40" s="2" t="s">
        <v>14</v>
      </c>
      <c r="N40" s="77">
        <f t="shared" si="3"/>
        <v>0</v>
      </c>
    </row>
    <row r="41" spans="1:14" s="2" customFormat="1" ht="12.75">
      <c r="A41" s="124" t="s">
        <v>18</v>
      </c>
      <c r="B41" s="124" t="s">
        <v>88</v>
      </c>
      <c r="C41" s="124"/>
      <c r="D41" s="149">
        <v>0</v>
      </c>
      <c r="E41" s="151" t="s">
        <v>9</v>
      </c>
      <c r="F41" s="149">
        <v>3567</v>
      </c>
      <c r="G41" s="2" t="s">
        <v>10</v>
      </c>
      <c r="H41" s="3">
        <f t="shared" si="0"/>
        <v>10</v>
      </c>
      <c r="J41" s="1" t="str">
        <f t="shared" si="1"/>
        <v>Miteigentumsanteile</v>
      </c>
      <c r="K41" s="2" t="s">
        <v>10</v>
      </c>
      <c r="L41" s="9">
        <f t="shared" si="2"/>
        <v>0.3324</v>
      </c>
      <c r="M41" s="2" t="s">
        <v>14</v>
      </c>
      <c r="N41" s="77">
        <f t="shared" si="3"/>
        <v>0</v>
      </c>
    </row>
    <row r="42" spans="1:14" s="2" customFormat="1" ht="12.75">
      <c r="A42" s="124" t="s">
        <v>18</v>
      </c>
      <c r="B42" s="124" t="s">
        <v>89</v>
      </c>
      <c r="C42" s="124"/>
      <c r="D42" s="149">
        <v>0</v>
      </c>
      <c r="E42" s="151" t="s">
        <v>9</v>
      </c>
      <c r="F42" s="149">
        <v>3567</v>
      </c>
      <c r="G42" s="2" t="s">
        <v>10</v>
      </c>
      <c r="H42" s="3">
        <f t="shared" si="0"/>
        <v>10</v>
      </c>
      <c r="J42" s="1" t="str">
        <f t="shared" si="1"/>
        <v>Miteigentumsanteile</v>
      </c>
      <c r="K42" s="2" t="s">
        <v>10</v>
      </c>
      <c r="L42" s="9">
        <f t="shared" si="2"/>
        <v>0.3324</v>
      </c>
      <c r="M42" s="2" t="s">
        <v>14</v>
      </c>
      <c r="N42" s="77">
        <f t="shared" si="3"/>
        <v>0</v>
      </c>
    </row>
    <row r="43" spans="1:14" s="2" customFormat="1" ht="12.75">
      <c r="A43" s="124" t="s">
        <v>18</v>
      </c>
      <c r="B43" s="124" t="s">
        <v>90</v>
      </c>
      <c r="C43" s="124"/>
      <c r="D43" s="149">
        <v>0</v>
      </c>
      <c r="E43" s="151" t="s">
        <v>9</v>
      </c>
      <c r="F43" s="149">
        <v>3567</v>
      </c>
      <c r="G43" s="2" t="s">
        <v>10</v>
      </c>
      <c r="H43" s="3">
        <f t="shared" si="0"/>
        <v>10</v>
      </c>
      <c r="J43" s="1" t="str">
        <f t="shared" si="1"/>
        <v>Miteigentumsanteile</v>
      </c>
      <c r="K43" s="2" t="s">
        <v>10</v>
      </c>
      <c r="L43" s="9">
        <f t="shared" si="2"/>
        <v>0.3324</v>
      </c>
      <c r="M43" s="2" t="s">
        <v>14</v>
      </c>
      <c r="N43" s="77">
        <f t="shared" si="3"/>
        <v>0</v>
      </c>
    </row>
    <row r="44" spans="1:14" s="2" customFormat="1" ht="12.75">
      <c r="A44" s="124" t="s">
        <v>18</v>
      </c>
      <c r="B44" s="124" t="s">
        <v>91</v>
      </c>
      <c r="C44" s="124"/>
      <c r="D44" s="149">
        <v>0</v>
      </c>
      <c r="E44" s="151" t="s">
        <v>9</v>
      </c>
      <c r="F44" s="149">
        <v>3567</v>
      </c>
      <c r="G44" s="2" t="s">
        <v>10</v>
      </c>
      <c r="H44" s="3">
        <f t="shared" si="0"/>
        <v>10</v>
      </c>
      <c r="J44" s="1" t="str">
        <f t="shared" si="1"/>
        <v>Miteigentumsanteile</v>
      </c>
      <c r="K44" s="2" t="s">
        <v>10</v>
      </c>
      <c r="L44" s="9">
        <f t="shared" si="2"/>
        <v>0.3324</v>
      </c>
      <c r="M44" s="2" t="s">
        <v>14</v>
      </c>
      <c r="N44" s="77">
        <f t="shared" si="3"/>
        <v>0</v>
      </c>
    </row>
    <row r="45" spans="1:14" s="2" customFormat="1" ht="12.75">
      <c r="A45" s="124" t="s">
        <v>18</v>
      </c>
      <c r="B45" s="124" t="s">
        <v>92</v>
      </c>
      <c r="C45" s="124"/>
      <c r="D45" s="149">
        <v>0</v>
      </c>
      <c r="E45" s="151" t="s">
        <v>9</v>
      </c>
      <c r="F45" s="149">
        <v>3567</v>
      </c>
      <c r="G45" s="2" t="s">
        <v>10</v>
      </c>
      <c r="H45" s="3">
        <f t="shared" si="0"/>
        <v>10</v>
      </c>
      <c r="J45" s="1" t="str">
        <f t="shared" si="1"/>
        <v>Miteigentumsanteile</v>
      </c>
      <c r="K45" s="2" t="s">
        <v>10</v>
      </c>
      <c r="L45" s="9">
        <f t="shared" si="2"/>
        <v>0.3324</v>
      </c>
      <c r="M45" s="2" t="s">
        <v>14</v>
      </c>
      <c r="N45" s="77">
        <f t="shared" si="3"/>
        <v>0</v>
      </c>
    </row>
    <row r="46" spans="1:14" s="2" customFormat="1" ht="12.75">
      <c r="A46" s="124" t="s">
        <v>18</v>
      </c>
      <c r="B46" s="124" t="s">
        <v>94</v>
      </c>
      <c r="C46" s="124"/>
      <c r="D46" s="149">
        <v>0</v>
      </c>
      <c r="E46" s="151" t="s">
        <v>9</v>
      </c>
      <c r="F46" s="149">
        <v>3567</v>
      </c>
      <c r="G46" s="2" t="s">
        <v>10</v>
      </c>
      <c r="H46" s="3">
        <f t="shared" si="0"/>
        <v>10</v>
      </c>
      <c r="J46" s="1" t="str">
        <f t="shared" si="1"/>
        <v>Miteigentumsanteile</v>
      </c>
      <c r="K46" s="2" t="s">
        <v>10</v>
      </c>
      <c r="L46" s="9">
        <f t="shared" si="2"/>
        <v>0.3324</v>
      </c>
      <c r="M46" s="2" t="s">
        <v>14</v>
      </c>
      <c r="N46" s="77">
        <f t="shared" si="3"/>
        <v>0</v>
      </c>
    </row>
    <row r="47" spans="1:14" s="2" customFormat="1" ht="12.75">
      <c r="A47" s="124" t="s">
        <v>18</v>
      </c>
      <c r="B47" s="124" t="s">
        <v>91</v>
      </c>
      <c r="C47" s="124"/>
      <c r="D47" s="149">
        <v>0</v>
      </c>
      <c r="E47" s="151" t="s">
        <v>9</v>
      </c>
      <c r="F47" s="149">
        <v>3567</v>
      </c>
      <c r="G47" s="2" t="s">
        <v>10</v>
      </c>
      <c r="H47" s="3">
        <f t="shared" si="0"/>
        <v>10</v>
      </c>
      <c r="J47" s="1" t="str">
        <f t="shared" si="1"/>
        <v>Miteigentumsanteile</v>
      </c>
      <c r="K47" s="2" t="s">
        <v>10</v>
      </c>
      <c r="L47" s="9">
        <f t="shared" si="2"/>
        <v>0.3324</v>
      </c>
      <c r="M47" s="2" t="s">
        <v>14</v>
      </c>
      <c r="N47" s="77">
        <f t="shared" si="3"/>
        <v>0</v>
      </c>
    </row>
    <row r="48" spans="1:14" s="2" customFormat="1" ht="12.75">
      <c r="A48" s="124" t="s">
        <v>18</v>
      </c>
      <c r="B48" s="124" t="s">
        <v>91</v>
      </c>
      <c r="C48" s="124"/>
      <c r="D48" s="149">
        <v>0</v>
      </c>
      <c r="E48" s="151" t="s">
        <v>9</v>
      </c>
      <c r="F48" s="149">
        <v>3567</v>
      </c>
      <c r="G48" s="2" t="s">
        <v>10</v>
      </c>
      <c r="H48" s="3">
        <f t="shared" si="0"/>
        <v>10</v>
      </c>
      <c r="J48" s="1" t="str">
        <f t="shared" si="1"/>
        <v>Miteigentumsanteile</v>
      </c>
      <c r="K48" s="2" t="s">
        <v>10</v>
      </c>
      <c r="L48" s="9">
        <f t="shared" si="2"/>
        <v>0.3324</v>
      </c>
      <c r="M48" s="2" t="s">
        <v>14</v>
      </c>
      <c r="N48" s="77">
        <f t="shared" si="3"/>
        <v>0</v>
      </c>
    </row>
    <row r="49" spans="1:14" s="2" customFormat="1" ht="12.75">
      <c r="A49" s="124" t="s">
        <v>18</v>
      </c>
      <c r="B49" s="124" t="s">
        <v>91</v>
      </c>
      <c r="C49" s="124"/>
      <c r="D49" s="149">
        <v>0</v>
      </c>
      <c r="E49" s="151" t="s">
        <v>9</v>
      </c>
      <c r="F49" s="149">
        <v>3567</v>
      </c>
      <c r="G49" s="2" t="s">
        <v>10</v>
      </c>
      <c r="H49" s="3">
        <f t="shared" si="0"/>
        <v>10</v>
      </c>
      <c r="J49" s="1" t="str">
        <f t="shared" si="1"/>
        <v>Miteigentumsanteile</v>
      </c>
      <c r="K49" s="2" t="s">
        <v>10</v>
      </c>
      <c r="L49" s="9">
        <f t="shared" si="2"/>
        <v>0.3324</v>
      </c>
      <c r="M49" s="2" t="s">
        <v>14</v>
      </c>
      <c r="N49" s="77">
        <f t="shared" si="3"/>
        <v>0</v>
      </c>
    </row>
    <row r="50" spans="1:14" s="2" customFormat="1" ht="12.75">
      <c r="A50" s="124" t="s">
        <v>18</v>
      </c>
      <c r="B50" s="124" t="s">
        <v>91</v>
      </c>
      <c r="C50" s="124"/>
      <c r="D50" s="149">
        <v>0</v>
      </c>
      <c r="E50" s="151" t="s">
        <v>9</v>
      </c>
      <c r="F50" s="149">
        <v>3567</v>
      </c>
      <c r="G50" s="2" t="s">
        <v>10</v>
      </c>
      <c r="H50" s="3">
        <f t="shared" si="0"/>
        <v>10</v>
      </c>
      <c r="J50" s="1" t="str">
        <f t="shared" si="1"/>
        <v>Miteigentumsanteile</v>
      </c>
      <c r="K50" s="2" t="s">
        <v>10</v>
      </c>
      <c r="L50" s="9">
        <f t="shared" si="2"/>
        <v>0.3324</v>
      </c>
      <c r="M50" s="2" t="s">
        <v>14</v>
      </c>
      <c r="N50" s="77">
        <f t="shared" si="3"/>
        <v>0</v>
      </c>
    </row>
    <row r="51" spans="1:14" s="2" customFormat="1" ht="12.75">
      <c r="A51" s="124" t="s">
        <v>18</v>
      </c>
      <c r="B51" s="124" t="s">
        <v>91</v>
      </c>
      <c r="C51" s="124"/>
      <c r="D51" s="149">
        <v>0</v>
      </c>
      <c r="E51" s="151" t="s">
        <v>9</v>
      </c>
      <c r="F51" s="149">
        <v>3567</v>
      </c>
      <c r="G51" s="2" t="s">
        <v>10</v>
      </c>
      <c r="H51" s="3">
        <f t="shared" si="0"/>
        <v>10</v>
      </c>
      <c r="J51" s="1" t="str">
        <f t="shared" si="1"/>
        <v>Miteigentumsanteile</v>
      </c>
      <c r="K51" s="2" t="s">
        <v>10</v>
      </c>
      <c r="L51" s="9">
        <f t="shared" si="2"/>
        <v>0.3324</v>
      </c>
      <c r="M51" s="2" t="s">
        <v>14</v>
      </c>
      <c r="N51" s="77">
        <f t="shared" si="3"/>
        <v>0</v>
      </c>
    </row>
    <row r="52" spans="1:14" s="2" customFormat="1" ht="12.75">
      <c r="A52" s="124" t="s">
        <v>18</v>
      </c>
      <c r="B52" s="124" t="s">
        <v>91</v>
      </c>
      <c r="C52" s="124"/>
      <c r="D52" s="149">
        <v>0</v>
      </c>
      <c r="E52" s="151" t="s">
        <v>9</v>
      </c>
      <c r="F52" s="149">
        <v>3567</v>
      </c>
      <c r="G52" s="2" t="s">
        <v>10</v>
      </c>
      <c r="H52" s="3">
        <f t="shared" si="0"/>
        <v>10</v>
      </c>
      <c r="J52" s="1" t="str">
        <f t="shared" si="1"/>
        <v>Miteigentumsanteile</v>
      </c>
      <c r="K52" s="2" t="s">
        <v>10</v>
      </c>
      <c r="L52" s="9">
        <f t="shared" si="2"/>
        <v>0.3324</v>
      </c>
      <c r="M52" s="2" t="s">
        <v>14</v>
      </c>
      <c r="N52" s="77">
        <f t="shared" si="3"/>
        <v>0</v>
      </c>
    </row>
    <row r="53" spans="1:14" s="2" customFormat="1" ht="12.75">
      <c r="A53" s="124" t="s">
        <v>18</v>
      </c>
      <c r="B53" s="124" t="s">
        <v>91</v>
      </c>
      <c r="C53" s="124"/>
      <c r="D53" s="149">
        <v>0</v>
      </c>
      <c r="E53" s="151" t="s">
        <v>9</v>
      </c>
      <c r="F53" s="149">
        <v>3567</v>
      </c>
      <c r="G53" s="2" t="s">
        <v>10</v>
      </c>
      <c r="H53" s="3">
        <f t="shared" si="0"/>
        <v>10</v>
      </c>
      <c r="J53" s="1" t="str">
        <f t="shared" si="1"/>
        <v>Miteigentumsanteile</v>
      </c>
      <c r="K53" s="2" t="s">
        <v>10</v>
      </c>
      <c r="L53" s="9">
        <f t="shared" si="2"/>
        <v>0.3324</v>
      </c>
      <c r="M53" s="2" t="s">
        <v>14</v>
      </c>
      <c r="N53" s="77">
        <f t="shared" si="3"/>
        <v>0</v>
      </c>
    </row>
    <row r="54" spans="1:14" s="5" customFormat="1" ht="12.75">
      <c r="A54" s="133" t="s">
        <v>18</v>
      </c>
      <c r="B54" s="133" t="s">
        <v>91</v>
      </c>
      <c r="C54" s="133"/>
      <c r="D54" s="152">
        <v>0</v>
      </c>
      <c r="E54" s="153" t="s">
        <v>9</v>
      </c>
      <c r="F54" s="152">
        <v>3567</v>
      </c>
      <c r="G54" s="5" t="s">
        <v>10</v>
      </c>
      <c r="H54" s="13">
        <f t="shared" si="0"/>
        <v>10</v>
      </c>
      <c r="J54" s="14" t="str">
        <f t="shared" si="1"/>
        <v>Miteigentumsanteile</v>
      </c>
      <c r="K54" s="5" t="s">
        <v>10</v>
      </c>
      <c r="L54" s="15">
        <f t="shared" si="2"/>
        <v>0.3324</v>
      </c>
      <c r="M54" s="5" t="s">
        <v>14</v>
      </c>
      <c r="N54" s="78">
        <f t="shared" si="3"/>
        <v>0</v>
      </c>
    </row>
    <row r="55" spans="1:14" s="37" customFormat="1" ht="5.25" customHeight="1" thickBot="1">
      <c r="A55" s="51"/>
      <c r="B55" s="51"/>
      <c r="C55" s="51"/>
      <c r="D55" s="52"/>
      <c r="E55" s="53"/>
      <c r="F55" s="52"/>
      <c r="G55" s="51"/>
      <c r="H55" s="54"/>
      <c r="I55" s="51"/>
      <c r="J55" s="55"/>
      <c r="K55" s="51"/>
      <c r="L55" s="56"/>
      <c r="M55" s="51"/>
      <c r="N55" s="79"/>
    </row>
    <row r="56" spans="1:14" ht="13.5" thickTop="1">
      <c r="A56" s="18" t="s">
        <v>56</v>
      </c>
      <c r="L56" s="38" t="str">
        <f aca="true" t="shared" si="4" ref="L56:L61">+währung</f>
        <v>EURO</v>
      </c>
      <c r="N56" s="72">
        <f>SUM(N27:N54)</f>
        <v>-7028.99</v>
      </c>
    </row>
    <row r="57" spans="1:14" ht="13.5" thickBot="1">
      <c r="A57" s="57" t="s">
        <v>57</v>
      </c>
      <c r="B57" s="57"/>
      <c r="C57" s="57"/>
      <c r="D57" s="58"/>
      <c r="E57" s="59"/>
      <c r="G57" s="57"/>
      <c r="H57" s="58" t="s">
        <v>32</v>
      </c>
      <c r="I57" s="57"/>
      <c r="J57" s="57"/>
      <c r="K57" s="57"/>
      <c r="L57" s="60" t="str">
        <f t="shared" si="4"/>
        <v>EURO</v>
      </c>
      <c r="M57" s="57"/>
      <c r="N57" s="73">
        <v>0</v>
      </c>
    </row>
    <row r="58" spans="1:14" ht="13.5" thickBot="1">
      <c r="A58" s="156" t="s">
        <v>65</v>
      </c>
      <c r="B58" s="61"/>
      <c r="C58" s="61"/>
      <c r="D58" s="62"/>
      <c r="E58" s="63"/>
      <c r="F58" s="62"/>
      <c r="G58" s="61"/>
      <c r="H58" s="64" t="s">
        <v>58</v>
      </c>
      <c r="I58" s="61"/>
      <c r="J58" s="11"/>
      <c r="K58" s="61"/>
      <c r="L58" s="65" t="str">
        <f>+CONCATENATE(währung," netto:")</f>
        <v>EURO netto:</v>
      </c>
      <c r="M58" s="61"/>
      <c r="N58" s="74">
        <v>0</v>
      </c>
    </row>
    <row r="59" spans="1:14" ht="13.5" thickBot="1">
      <c r="A59" s="18" t="s">
        <v>33</v>
      </c>
      <c r="J59" s="66" t="str">
        <f>+IF(N59&lt;0,"NettoNachzahlung","NettoGuthaben")</f>
        <v>NettoNachzahlung</v>
      </c>
      <c r="K59" s="67"/>
      <c r="L59" s="65" t="str">
        <f>+währung</f>
        <v>EURO</v>
      </c>
      <c r="M59" s="67"/>
      <c r="N59" s="75">
        <f>SUM(N56:N58)</f>
        <v>-7028.99</v>
      </c>
    </row>
    <row r="60" spans="1:14" ht="13.5" thickBot="1">
      <c r="A60" s="57" t="s">
        <v>59</v>
      </c>
      <c r="B60" s="57"/>
      <c r="C60" s="57"/>
      <c r="D60" s="58"/>
      <c r="E60" s="59"/>
      <c r="F60" s="58"/>
      <c r="G60" s="57"/>
      <c r="H60" s="70"/>
      <c r="I60" s="57"/>
      <c r="J60" s="71"/>
      <c r="K60" s="71"/>
      <c r="L60" s="60" t="str">
        <f t="shared" si="4"/>
        <v>EURO</v>
      </c>
      <c r="M60" s="71"/>
      <c r="N60" s="76">
        <f>+ROUND(N59*0.16,2)</f>
        <v>-1124.64</v>
      </c>
    </row>
    <row r="61" spans="1:14" ht="12.75">
      <c r="A61" s="18" t="s">
        <v>60</v>
      </c>
      <c r="J61" s="26" t="str">
        <f>+IF(N59&lt;0,"BruttoNachzahlung","BruttoGuthaben")</f>
        <v>BruttoNachzahlung</v>
      </c>
      <c r="K61" s="26"/>
      <c r="L61" s="69" t="str">
        <f t="shared" si="4"/>
        <v>EURO</v>
      </c>
      <c r="M61" s="26"/>
      <c r="N61" s="109">
        <f>SUM(N59:N60)</f>
        <v>-8153.63</v>
      </c>
    </row>
    <row r="62" spans="1:14" ht="12.75">
      <c r="A62" s="18" t="str">
        <f>+IF(N62&lt;&gt;0,"Aktueller Stand Ihres Mietekontos","")</f>
        <v>Aktueller Stand Ihres Mietekontos</v>
      </c>
      <c r="N62" s="150">
        <v>4</v>
      </c>
    </row>
    <row r="63" spans="1:14" ht="12.75">
      <c r="A63" s="18" t="s">
        <v>76</v>
      </c>
      <c r="F63" s="19">
        <f>+IF(H63="","","EURO:")</f>
      </c>
      <c r="H63" s="39">
        <f>+IF(währung="DM",ROUND(N63/1.95583,2),"")</f>
      </c>
      <c r="J63" s="26" t="str">
        <f>+IF(N63&gt;0,"Bruttoguthaben","Bruttonachzahlung")</f>
        <v>Bruttonachzahlung</v>
      </c>
      <c r="K63" s="26"/>
      <c r="L63" s="69" t="str">
        <f>+währung</f>
        <v>EURO</v>
      </c>
      <c r="M63" s="26"/>
      <c r="N63" s="110">
        <f>SUM(N61:N62)</f>
        <v>-8149.63</v>
      </c>
    </row>
    <row r="64" spans="1:14" ht="31.5" customHeight="1">
      <c r="A64" s="185" t="s">
        <v>52</v>
      </c>
      <c r="B64" s="185"/>
      <c r="C64" s="185"/>
      <c r="D64" s="185"/>
      <c r="E64" s="185"/>
      <c r="F64" s="185"/>
      <c r="G64" s="185"/>
      <c r="H64" s="185"/>
      <c r="I64" s="185"/>
      <c r="J64" s="185"/>
      <c r="K64" s="185"/>
      <c r="L64" s="185"/>
      <c r="M64" s="185"/>
      <c r="N64" s="185"/>
    </row>
    <row r="65" spans="1:14" ht="12.75">
      <c r="A65" s="185"/>
      <c r="B65" s="185"/>
      <c r="C65" s="185"/>
      <c r="D65" s="185"/>
      <c r="E65" s="185"/>
      <c r="F65" s="185"/>
      <c r="G65" s="185"/>
      <c r="H65" s="185"/>
      <c r="I65" s="185"/>
      <c r="J65" s="185"/>
      <c r="K65" s="185"/>
      <c r="L65" s="185"/>
      <c r="M65" s="185"/>
      <c r="N65" s="185"/>
    </row>
    <row r="66" spans="1:14" ht="25.5" customHeight="1">
      <c r="A66" s="185" t="str">
        <f>+IF(N59&lt;0,"Bitte zahlen Sie die Nachzahlung innerhalb eines Monats seit Datum dieses Schreibens auf das Ihnen bekannte Mietenkonto ein","Das Guthaben zahlen wir nach Ablauf eines Monats aus, wenn uns Ihre Bankverbindung bekannt ist. Geben Sie uns ggf. Ihre Bankverbindung bekannt.")</f>
        <v>Bitte zahlen Sie die Nachzahlung innerhalb eines Monats seit Datum dieses Schreibens auf das Ihnen bekannte Mietenkonto ein</v>
      </c>
      <c r="B66" s="185"/>
      <c r="C66" s="185"/>
      <c r="D66" s="185"/>
      <c r="E66" s="185"/>
      <c r="F66" s="185"/>
      <c r="G66" s="185"/>
      <c r="H66" s="185"/>
      <c r="I66" s="185"/>
      <c r="J66" s="185"/>
      <c r="K66" s="185"/>
      <c r="L66" s="185"/>
      <c r="M66" s="185"/>
      <c r="N66" s="185"/>
    </row>
    <row r="67" spans="1:14" ht="12.75">
      <c r="A67" s="185"/>
      <c r="B67" s="185"/>
      <c r="C67" s="185"/>
      <c r="D67" s="185"/>
      <c r="E67" s="185"/>
      <c r="F67" s="185"/>
      <c r="G67" s="185"/>
      <c r="H67" s="185"/>
      <c r="I67" s="185"/>
      <c r="J67" s="185"/>
      <c r="K67" s="185"/>
      <c r="L67" s="185"/>
      <c r="M67" s="185"/>
      <c r="N67" s="185"/>
    </row>
    <row r="68" spans="1:14" ht="12.75">
      <c r="A68" s="185"/>
      <c r="B68" s="185"/>
      <c r="C68" s="185"/>
      <c r="D68" s="185"/>
      <c r="E68" s="185"/>
      <c r="F68" s="185"/>
      <c r="G68" s="185"/>
      <c r="H68" s="185"/>
      <c r="I68" s="185"/>
      <c r="J68" s="185"/>
      <c r="K68" s="185"/>
      <c r="L68" s="185"/>
      <c r="M68" s="185"/>
      <c r="N68" s="185"/>
    </row>
    <row r="70" spans="1:4" ht="12.75">
      <c r="A70" s="124" t="s">
        <v>61</v>
      </c>
      <c r="B70" s="124"/>
      <c r="C70" s="124"/>
      <c r="D70" s="149"/>
    </row>
    <row r="71" spans="1:4" ht="9" customHeight="1">
      <c r="A71" s="124"/>
      <c r="B71" s="124"/>
      <c r="C71" s="124"/>
      <c r="D71" s="149"/>
    </row>
    <row r="72" spans="1:4" ht="12.75">
      <c r="A72" s="124" t="s">
        <v>62</v>
      </c>
      <c r="B72" s="124"/>
      <c r="C72" s="124"/>
      <c r="D72" s="149"/>
    </row>
    <row r="74" ht="12.75">
      <c r="A74" s="40" t="s">
        <v>96</v>
      </c>
    </row>
    <row r="75" spans="1:4" ht="12.75">
      <c r="A75" s="18" t="s">
        <v>95</v>
      </c>
      <c r="D75" s="19" t="str">
        <f>+A9</f>
        <v>Herbert Mustermeiser</v>
      </c>
    </row>
    <row r="76" spans="1:14" ht="12.75">
      <c r="A76" s="18" t="s">
        <v>77</v>
      </c>
      <c r="D76" s="19" t="str">
        <f>+D7</f>
        <v>19.003.02</v>
      </c>
      <c r="J76" s="101" t="s">
        <v>102</v>
      </c>
      <c r="N76" s="18" t="s">
        <v>103</v>
      </c>
    </row>
    <row r="77" spans="1:12" ht="12.75">
      <c r="A77" s="18" t="s">
        <v>104</v>
      </c>
      <c r="J77" s="18">
        <f>+IF(währung="DM",ROUND(N56/1.95583/Prozentanteil*1,2),ROUND(N56/Prozentanteil*1,2))</f>
        <v>-21146.18</v>
      </c>
      <c r="L77" s="38" t="s">
        <v>74</v>
      </c>
    </row>
    <row r="78" spans="1:12" ht="12.75">
      <c r="A78" s="18" t="s">
        <v>97</v>
      </c>
      <c r="H78" s="169">
        <v>0.025</v>
      </c>
      <c r="J78" s="18">
        <f>+ROUND(J77*H78,2)</f>
        <v>-528.65</v>
      </c>
      <c r="L78" s="38" t="s">
        <v>74</v>
      </c>
    </row>
    <row r="79" spans="1:14" ht="12.75">
      <c r="A79" s="22" t="s">
        <v>98</v>
      </c>
      <c r="B79" s="22"/>
      <c r="C79" s="22"/>
      <c r="D79" s="167"/>
      <c r="E79" s="168"/>
      <c r="F79" s="167"/>
      <c r="G79" s="22"/>
      <c r="H79" s="25"/>
      <c r="I79" s="22"/>
      <c r="J79" s="22">
        <f>SUM(J77:J78)</f>
        <v>-21674.83</v>
      </c>
      <c r="K79" s="22"/>
      <c r="L79" s="23" t="s">
        <v>74</v>
      </c>
      <c r="M79" s="22"/>
      <c r="N79" s="22"/>
    </row>
    <row r="80" spans="1:14" ht="12.75">
      <c r="A80" s="37" t="s">
        <v>101</v>
      </c>
      <c r="H80" s="169">
        <v>0.16</v>
      </c>
      <c r="J80" s="18">
        <f>+ROUND(J79*H80,2)</f>
        <v>-3467.97</v>
      </c>
      <c r="L80" s="38" t="s">
        <v>74</v>
      </c>
      <c r="N80" s="18">
        <f>+J80+J79</f>
        <v>-25142.8</v>
      </c>
    </row>
    <row r="81" ht="12.75">
      <c r="A81" s="37"/>
    </row>
    <row r="82" spans="1:14" ht="12.75">
      <c r="A82" s="18" t="s">
        <v>99</v>
      </c>
      <c r="J82" s="18">
        <f>+ROUND(J79/12,0)</f>
        <v>-1806</v>
      </c>
      <c r="L82" s="38" t="s">
        <v>74</v>
      </c>
      <c r="N82" s="40">
        <f>+ROUND(J82*(H80+1),0)</f>
        <v>-2095</v>
      </c>
    </row>
    <row r="83" spans="1:10" ht="12.75">
      <c r="A83" s="18" t="s">
        <v>100</v>
      </c>
      <c r="J83" s="124"/>
    </row>
  </sheetData>
  <sheetProtection sheet="1" objects="1" scenarios="1" autoFilter="0"/>
  <autoFilter ref="A26:N54"/>
  <mergeCells count="8">
    <mergeCell ref="A1:N1"/>
    <mergeCell ref="A67:N67"/>
    <mergeCell ref="A68:N68"/>
    <mergeCell ref="M3:N3"/>
    <mergeCell ref="A64:N64"/>
    <mergeCell ref="A65:N65"/>
    <mergeCell ref="A66:N66"/>
    <mergeCell ref="L18:N18"/>
  </mergeCells>
  <printOptions/>
  <pageMargins left="0.75" right="0.75" top="0.53" bottom="0.79" header="0.4921259845" footer="0.4921259845"/>
  <pageSetup fitToHeight="1" fitToWidth="1" orientation="portrait" paperSize="9" scale="65" r:id="rId3"/>
  <headerFooter alignWithMargins="0">
    <oddFooter>&amp;L&amp;F/&amp;D
(c) 2002 DomoConzept GmbH, http://www.dima.de&amp;R&amp;9Diese Abrechnung wurde maschinell erstellt und ist deshalb ohne Unterschrift gültig.</oddFooter>
  </headerFooter>
  <legacyDrawing r:id="rId2"/>
</worksheet>
</file>

<file path=xl/worksheets/sheet3.xml><?xml version="1.0" encoding="utf-8"?>
<worksheet xmlns="http://schemas.openxmlformats.org/spreadsheetml/2006/main" xmlns:r="http://schemas.openxmlformats.org/officeDocument/2006/relationships">
  <sheetPr codeName="Tabelle2"/>
  <dimension ref="A1:A19"/>
  <sheetViews>
    <sheetView workbookViewId="0" topLeftCell="A1">
      <selection activeCell="A12" sqref="A12"/>
    </sheetView>
  </sheetViews>
  <sheetFormatPr defaultColWidth="11.421875" defaultRowHeight="12.75"/>
  <cols>
    <col min="1" max="1" width="101.8515625" style="174" customWidth="1"/>
  </cols>
  <sheetData>
    <row r="1" ht="12.75">
      <c r="A1" s="175" t="s">
        <v>112</v>
      </c>
    </row>
    <row r="3" ht="25.5">
      <c r="A3" s="174" t="s">
        <v>115</v>
      </c>
    </row>
    <row r="4" ht="12.75">
      <c r="A4" s="174" t="s">
        <v>113</v>
      </c>
    </row>
    <row r="5" ht="12.75">
      <c r="A5" s="174" t="s">
        <v>114</v>
      </c>
    </row>
    <row r="6" ht="38.25">
      <c r="A6" s="174" t="s">
        <v>121</v>
      </c>
    </row>
    <row r="7" ht="12.75">
      <c r="A7" s="174" t="s">
        <v>116</v>
      </c>
    </row>
    <row r="8" ht="51">
      <c r="A8" s="174" t="s">
        <v>124</v>
      </c>
    </row>
    <row r="10" ht="38.25">
      <c r="A10" s="174" t="s">
        <v>117</v>
      </c>
    </row>
    <row r="12" ht="89.25">
      <c r="A12" s="174" t="s">
        <v>122</v>
      </c>
    </row>
    <row r="17" ht="12.75">
      <c r="A17" s="175" t="s">
        <v>120</v>
      </c>
    </row>
    <row r="18" ht="38.25">
      <c r="A18" s="174" t="s">
        <v>123</v>
      </c>
    </row>
    <row r="19" ht="38.25">
      <c r="A19" s="174" t="s">
        <v>125</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3"/>
  <dimension ref="A1:H7"/>
  <sheetViews>
    <sheetView workbookViewId="0" topLeftCell="A1">
      <selection activeCell="C9" sqref="C9"/>
    </sheetView>
  </sheetViews>
  <sheetFormatPr defaultColWidth="11.421875" defaultRowHeight="12.75"/>
  <cols>
    <col min="1" max="1" width="11.57421875" style="0" customWidth="1"/>
    <col min="3" max="3" width="68.57421875" style="174" customWidth="1"/>
  </cols>
  <sheetData>
    <row r="1" ht="12.75">
      <c r="A1" s="171" t="s">
        <v>126</v>
      </c>
    </row>
    <row r="2" ht="12.75">
      <c r="A2" t="s">
        <v>105</v>
      </c>
    </row>
    <row r="3" spans="1:8" ht="111" customHeight="1">
      <c r="A3" s="186" t="s">
        <v>127</v>
      </c>
      <c r="B3" s="186"/>
      <c r="C3" s="186"/>
      <c r="D3" s="172"/>
      <c r="E3" s="172"/>
      <c r="F3" s="172"/>
      <c r="G3" s="172"/>
      <c r="H3" s="172"/>
    </row>
    <row r="5" spans="1:3" ht="12.75">
      <c r="A5" s="171" t="s">
        <v>106</v>
      </c>
      <c r="B5" s="171" t="s">
        <v>107</v>
      </c>
      <c r="C5" s="175" t="s">
        <v>108</v>
      </c>
    </row>
    <row r="6" spans="1:3" ht="12.75">
      <c r="A6" s="173">
        <v>33239</v>
      </c>
      <c r="B6" t="s">
        <v>109</v>
      </c>
      <c r="C6" s="174" t="s">
        <v>110</v>
      </c>
    </row>
    <row r="7" spans="1:3" ht="25.5">
      <c r="A7" s="173">
        <v>37570</v>
      </c>
      <c r="B7" t="s">
        <v>109</v>
      </c>
      <c r="C7" s="174" t="s">
        <v>111</v>
      </c>
    </row>
  </sheetData>
  <mergeCells count="1">
    <mergeCell ref="A3:C3"/>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DomoConzept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BKAbrechnung Einzel</dc:title>
  <dc:subject>Betriebskostenabrechnung</dc:subject>
  <dc:creator>Körner</dc:creator>
  <cp:keywords/>
  <dc:description/>
  <cp:lastModifiedBy>koerner</cp:lastModifiedBy>
  <cp:lastPrinted>2002-11-09T11:35:21Z</cp:lastPrinted>
  <dcterms:created xsi:type="dcterms:W3CDTF">1996-10-17T05:27:31Z</dcterms:created>
  <dcterms:modified xsi:type="dcterms:W3CDTF">2003-02-01T11:04:23Z</dcterms:modified>
  <cp:category/>
  <cp:version/>
  <cp:contentType/>
  <cp:contentStatus/>
</cp:coreProperties>
</file>